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D:\Sajid Data 20-12-2022\Taaleem foundation data\Taaleem Foundation Projects data\OGDCL CSR\OGDCL Baiker School &amp; Skill Centre\Procurement\"/>
    </mc:Choice>
  </mc:AlternateContent>
  <xr:revisionPtr revIDLastSave="0" documentId="13_ncr:1_{FD40AEDA-29BB-4ABB-AAB6-7CC218AA6E38}" xr6:coauthVersionLast="47" xr6:coauthVersionMax="47" xr10:uidLastSave="{00000000-0000-0000-0000-000000000000}"/>
  <bookViews>
    <workbookView xWindow="-120" yWindow="-120" windowWidth="20730" windowHeight="11040" firstSheet="1" activeTab="1" xr2:uid="{00000000-000D-0000-FFFF-FFFF00000000}"/>
  </bookViews>
  <sheets>
    <sheet name="Pil Work " sheetId="96" state="hidden" r:id="rId1"/>
    <sheet name="Summary of cost" sheetId="134" r:id="rId2"/>
    <sheet name="School BOQ " sheetId="121" r:id="rId3"/>
    <sheet name="School BOQ FINISHING " sheetId="125" r:id="rId4"/>
    <sheet name="School Building" sheetId="88" r:id="rId5"/>
    <sheet name="POOL" sheetId="110" state="hidden" r:id="rId6"/>
    <sheet name="Retaining Wall " sheetId="106" state="hidden" r:id="rId7"/>
    <sheet name="BF" sheetId="101" state="hidden" r:id="rId8"/>
    <sheet name="Plumbing Fixture SCHOOL " sheetId="127" r:id="rId9"/>
    <sheet name="Eletrical Fixture SCHOOL " sheetId="128" r:id="rId10"/>
    <sheet name="Sheet4" sheetId="132" r:id="rId11"/>
    <sheet name="STAFF RESIDENCE " sheetId="61" r:id="rId12"/>
    <sheet name="STAFF RESID BOQ " sheetId="65" r:id="rId13"/>
    <sheet name="STAFF RESID BOQ  FINISHING BOQ " sheetId="126" r:id="rId14"/>
    <sheet name="Plumbing Fixture Staff Resi (2)" sheetId="129" r:id="rId15"/>
    <sheet name="Eletrical Fixture Staff resi" sheetId="130" r:id="rId16"/>
    <sheet name="HARVESTING TANK " sheetId="109" r:id="rId17"/>
    <sheet name="BOQ RWT" sheetId="118" r:id="rId18"/>
    <sheet name="Foundation" sheetId="35" r:id="rId19"/>
    <sheet name="Mumty" sheetId="56" r:id="rId20"/>
    <sheet name="Sheet3" sheetId="131" r:id="rId21"/>
    <sheet name="Sheet5" sheetId="133" r:id="rId22"/>
    <sheet name="UGWT-1" sheetId="43" state="hidden" r:id="rId23"/>
    <sheet name="Septic Tank" sheetId="42" state="hidden" r:id="rId24"/>
    <sheet name="OHWT" sheetId="44" state="hidden" r:id="rId25"/>
    <sheet name="BOQ Title Sheet" sheetId="62" state="hidden" r:id="rId26"/>
    <sheet name="BOQ Summary" sheetId="63" state="hidden" r:id="rId27"/>
    <sheet name="Title Pile Work " sheetId="97" state="hidden" r:id="rId28"/>
    <sheet name="Pile Work " sheetId="98" state="hidden" r:id="rId29"/>
    <sheet name="Title Sub Strc" sheetId="64" state="hidden" r:id="rId30"/>
    <sheet name="Title Retaining Walls " sheetId="104" state="hidden" r:id="rId31"/>
    <sheet name="Retaining Wall BOQ" sheetId="105" state="hidden" r:id="rId32"/>
    <sheet name="POOL BOQ " sheetId="111" state="hidden" r:id="rId33"/>
    <sheet name="BF Title  " sheetId="102" state="hidden" r:id="rId34"/>
    <sheet name="BF Super Structure" sheetId="103" state="hidden" r:id="rId35"/>
    <sheet name="GF Title " sheetId="92" state="hidden" r:id="rId36"/>
    <sheet name="GF Super Structure" sheetId="89" state="hidden" r:id="rId37"/>
    <sheet name=" Title FF Super Strc " sheetId="68" state="hidden" r:id="rId38"/>
    <sheet name="FF Super Structure " sheetId="69" state="hidden" r:id="rId39"/>
    <sheet name=" Title Mumty Super Strc  " sheetId="70" state="hidden" r:id="rId40"/>
    <sheet name="Mumty Super Structure " sheetId="71" state="hidden" r:id="rId41"/>
    <sheet name=" Title UGWT" sheetId="72" state="hidden" r:id="rId42"/>
    <sheet name="Boq UGWT" sheetId="74" state="hidden" r:id="rId43"/>
    <sheet name=" Title SP Tank" sheetId="75" state="hidden" r:id="rId44"/>
    <sheet name="Boq SP Tank" sheetId="76" state="hidden" r:id="rId45"/>
    <sheet name="Sheet1" sheetId="122" state="hidden" r:id="rId46"/>
    <sheet name=" Title OHWT" sheetId="77" state="hidden" r:id="rId47"/>
    <sheet name="Boq OHWT" sheetId="78" state="hidden" r:id="rId48"/>
    <sheet name="MC Piles " sheetId="99" state="hidden" r:id="rId49"/>
    <sheet name="MC Retaining Wall " sheetId="107" state="hidden" r:id="rId50"/>
    <sheet name="MC POOL" sheetId="112" state="hidden" r:id="rId51"/>
    <sheet name="MC Structure " sheetId="84" state="hidden" r:id="rId52"/>
    <sheet name="Material Sumary Piles " sheetId="100" state="hidden" r:id="rId53"/>
    <sheet name="Material Sumary Retaining Wall " sheetId="108" state="hidden" r:id="rId54"/>
    <sheet name="Material Sumary POOL" sheetId="113" state="hidden" r:id="rId55"/>
    <sheet name="Material Sumary Building" sheetId="85" state="hidden" r:id="rId56"/>
    <sheet name="Summary sheet " sheetId="93" state="hidden" r:id="rId57"/>
    <sheet name="Quotation Calculation " sheetId="119" state="hidden" r:id="rId58"/>
    <sheet name="Quotation Calculation WITHOUT B" sheetId="120" state="hidden" r:id="rId59"/>
    <sheet name="QUOTATION CALCULATION" sheetId="114" state="hidden" r:id="rId60"/>
    <sheet name="optimized Sheet" sheetId="115" state="hidden" r:id="rId61"/>
    <sheet name="MC Structure Optimized" sheetId="116" state="hidden" r:id="rId62"/>
    <sheet name="optimized Sheet stage wise" sheetId="117" state="hidden" r:id="rId63"/>
  </sheets>
  <externalReferences>
    <externalReference r:id="rId64"/>
    <externalReference r:id="rId65"/>
    <externalReference r:id="rId66"/>
    <externalReference r:id="rId67"/>
    <externalReference r:id="rId68"/>
    <externalReference r:id="rId69"/>
  </externalReferences>
  <definedNames>
    <definedName name="_xlnm._FilterDatabase" localSheetId="48" hidden="1">'MC Piles '!$A$2:$I$6</definedName>
    <definedName name="_xlnm._FilterDatabase" localSheetId="50" hidden="1">'MC POOL'!$A$2:$I$8</definedName>
    <definedName name="_xlnm._FilterDatabase" localSheetId="49" hidden="1">'MC Retaining Wall '!$A$2:$I$8</definedName>
    <definedName name="_xlnm._FilterDatabase" localSheetId="51" hidden="1">'MC Structure '!$A$2:$I$83</definedName>
    <definedName name="alaramsounder" localSheetId="37">#REF!</definedName>
    <definedName name="alaramsounder" localSheetId="39">#REF!</definedName>
    <definedName name="alaramsounder" localSheetId="46">#REF!</definedName>
    <definedName name="alaramsounder" localSheetId="43">#REF!</definedName>
    <definedName name="alaramsounder" localSheetId="41">#REF!</definedName>
    <definedName name="alaramsounder" localSheetId="7">#REF!</definedName>
    <definedName name="alaramsounder" localSheetId="34">#REF!</definedName>
    <definedName name="alaramsounder" localSheetId="33">#REF!</definedName>
    <definedName name="alaramsounder" localSheetId="47">#REF!</definedName>
    <definedName name="alaramsounder" localSheetId="17">#REF!</definedName>
    <definedName name="alaramsounder" localSheetId="44">#REF!</definedName>
    <definedName name="alaramsounder" localSheetId="42">#REF!</definedName>
    <definedName name="alaramsounder" localSheetId="9">#REF!</definedName>
    <definedName name="alaramsounder" localSheetId="15">#REF!</definedName>
    <definedName name="alaramsounder" localSheetId="38">#REF!</definedName>
    <definedName name="alaramsounder" localSheetId="18">#REF!</definedName>
    <definedName name="alaramsounder" localSheetId="36">#REF!</definedName>
    <definedName name="alaramsounder" localSheetId="35">#REF!</definedName>
    <definedName name="alaramsounder" localSheetId="16">#REF!</definedName>
    <definedName name="alaramsounder" localSheetId="55">#REF!</definedName>
    <definedName name="alaramsounder" localSheetId="52">#REF!</definedName>
    <definedName name="alaramsounder" localSheetId="54">#REF!</definedName>
    <definedName name="alaramsounder" localSheetId="53">#REF!</definedName>
    <definedName name="alaramsounder" localSheetId="48">#REF!</definedName>
    <definedName name="alaramsounder" localSheetId="50">#REF!</definedName>
    <definedName name="alaramsounder" localSheetId="49">#REF!</definedName>
    <definedName name="alaramsounder" localSheetId="51">#REF!</definedName>
    <definedName name="alaramsounder" localSheetId="61">#REF!</definedName>
    <definedName name="alaramsounder" localSheetId="19">#REF!</definedName>
    <definedName name="alaramsounder" localSheetId="40">#REF!</definedName>
    <definedName name="alaramsounder" localSheetId="24">#REF!</definedName>
    <definedName name="alaramsounder" localSheetId="60">#REF!</definedName>
    <definedName name="alaramsounder" localSheetId="62">#REF!</definedName>
    <definedName name="alaramsounder" localSheetId="0">#REF!</definedName>
    <definedName name="alaramsounder" localSheetId="28">#REF!</definedName>
    <definedName name="alaramsounder" localSheetId="8">#REF!</definedName>
    <definedName name="alaramsounder" localSheetId="14">#REF!</definedName>
    <definedName name="alaramsounder" localSheetId="5">#REF!</definedName>
    <definedName name="alaramsounder" localSheetId="32">#REF!</definedName>
    <definedName name="alaramsounder" localSheetId="57">#REF!</definedName>
    <definedName name="alaramsounder" localSheetId="58">#REF!</definedName>
    <definedName name="alaramsounder" localSheetId="6">#REF!</definedName>
    <definedName name="alaramsounder" localSheetId="31">#REF!</definedName>
    <definedName name="alaramsounder" localSheetId="2">#REF!</definedName>
    <definedName name="alaramsounder" localSheetId="3">#REF!</definedName>
    <definedName name="alaramsounder" localSheetId="4">#REF!</definedName>
    <definedName name="alaramsounder" localSheetId="23">#REF!</definedName>
    <definedName name="alaramsounder" localSheetId="12">#REF!</definedName>
    <definedName name="alaramsounder" localSheetId="13">#REF!</definedName>
    <definedName name="alaramsounder" localSheetId="11">#REF!</definedName>
    <definedName name="alaramsounder" localSheetId="27">#REF!</definedName>
    <definedName name="alaramsounder" localSheetId="30">#REF!</definedName>
    <definedName name="alaramsounder" localSheetId="29">#REF!</definedName>
    <definedName name="alaramsounder" localSheetId="22">#REF!</definedName>
    <definedName name="alaramsounder">#REF!</definedName>
    <definedName name="B.BOLT" localSheetId="57">[1]MAT!$B$277:$H$277</definedName>
    <definedName name="B.BOLT" localSheetId="58">[1]MAT!$B$277:$H$277</definedName>
    <definedName name="B.BOLT">[1]MAT!$B$277:$H$277</definedName>
    <definedName name="c16.1" localSheetId="37">#REF!</definedName>
    <definedName name="c16.1" localSheetId="39">#REF!</definedName>
    <definedName name="c16.1" localSheetId="46">#REF!</definedName>
    <definedName name="c16.1" localSheetId="43">#REF!</definedName>
    <definedName name="c16.1" localSheetId="41">#REF!</definedName>
    <definedName name="c16.1" localSheetId="7">#REF!</definedName>
    <definedName name="c16.1" localSheetId="34">#REF!</definedName>
    <definedName name="c16.1" localSheetId="33">#REF!</definedName>
    <definedName name="c16.1" localSheetId="47">#REF!</definedName>
    <definedName name="c16.1" localSheetId="17">#REF!</definedName>
    <definedName name="c16.1" localSheetId="44">#REF!</definedName>
    <definedName name="c16.1" localSheetId="42">#REF!</definedName>
    <definedName name="c16.1" localSheetId="9">#REF!</definedName>
    <definedName name="c16.1" localSheetId="15">#REF!</definedName>
    <definedName name="c16.1" localSheetId="38">#REF!</definedName>
    <definedName name="c16.1" localSheetId="18">#REF!</definedName>
    <definedName name="c16.1" localSheetId="36">#REF!</definedName>
    <definedName name="c16.1" localSheetId="35">#REF!</definedName>
    <definedName name="c16.1" localSheetId="16">#REF!</definedName>
    <definedName name="c16.1" localSheetId="55">#REF!</definedName>
    <definedName name="c16.1" localSheetId="52">#REF!</definedName>
    <definedName name="c16.1" localSheetId="54">#REF!</definedName>
    <definedName name="c16.1" localSheetId="53">#REF!</definedName>
    <definedName name="c16.1" localSheetId="48">#REF!</definedName>
    <definedName name="c16.1" localSheetId="50">#REF!</definedName>
    <definedName name="c16.1" localSheetId="49">#REF!</definedName>
    <definedName name="c16.1" localSheetId="51">#REF!</definedName>
    <definedName name="c16.1" localSheetId="61">#REF!</definedName>
    <definedName name="c16.1" localSheetId="19">#REF!</definedName>
    <definedName name="c16.1" localSheetId="40">#REF!</definedName>
    <definedName name="c16.1" localSheetId="24">#REF!</definedName>
    <definedName name="c16.1" localSheetId="60">#REF!</definedName>
    <definedName name="c16.1" localSheetId="62">#REF!</definedName>
    <definedName name="c16.1" localSheetId="0">#REF!</definedName>
    <definedName name="c16.1" localSheetId="28">#REF!</definedName>
    <definedName name="c16.1" localSheetId="8">#REF!</definedName>
    <definedName name="c16.1" localSheetId="14">#REF!</definedName>
    <definedName name="c16.1" localSheetId="5">#REF!</definedName>
    <definedName name="c16.1" localSheetId="32">#REF!</definedName>
    <definedName name="c16.1" localSheetId="57">#REF!</definedName>
    <definedName name="c16.1" localSheetId="58">#REF!</definedName>
    <definedName name="c16.1" localSheetId="6">#REF!</definedName>
    <definedName name="c16.1" localSheetId="31">#REF!</definedName>
    <definedName name="c16.1" localSheetId="2">#REF!</definedName>
    <definedName name="c16.1" localSheetId="3">#REF!</definedName>
    <definedName name="c16.1" localSheetId="4">#REF!</definedName>
    <definedName name="c16.1" localSheetId="23">#REF!</definedName>
    <definedName name="c16.1" localSheetId="12">#REF!</definedName>
    <definedName name="c16.1" localSheetId="13">#REF!</definedName>
    <definedName name="c16.1" localSheetId="11">#REF!</definedName>
    <definedName name="c16.1" localSheetId="27">#REF!</definedName>
    <definedName name="c16.1" localSheetId="30">#REF!</definedName>
    <definedName name="c16.1" localSheetId="29">#REF!</definedName>
    <definedName name="c16.1" localSheetId="22">#REF!</definedName>
    <definedName name="c16.1">#REF!</definedName>
    <definedName name="c16.4" localSheetId="37">#REF!</definedName>
    <definedName name="c16.4" localSheetId="39">#REF!</definedName>
    <definedName name="c16.4" localSheetId="46">#REF!</definedName>
    <definedName name="c16.4" localSheetId="43">#REF!</definedName>
    <definedName name="c16.4" localSheetId="41">#REF!</definedName>
    <definedName name="c16.4" localSheetId="7">#REF!</definedName>
    <definedName name="c16.4" localSheetId="34">#REF!</definedName>
    <definedName name="c16.4" localSheetId="33">#REF!</definedName>
    <definedName name="c16.4" localSheetId="47">#REF!</definedName>
    <definedName name="c16.4" localSheetId="17">#REF!</definedName>
    <definedName name="c16.4" localSheetId="44">#REF!</definedName>
    <definedName name="c16.4" localSheetId="42">#REF!</definedName>
    <definedName name="c16.4" localSheetId="9">#REF!</definedName>
    <definedName name="c16.4" localSheetId="15">#REF!</definedName>
    <definedName name="c16.4" localSheetId="38">#REF!</definedName>
    <definedName name="c16.4" localSheetId="18">#REF!</definedName>
    <definedName name="c16.4" localSheetId="36">#REF!</definedName>
    <definedName name="c16.4" localSheetId="35">#REF!</definedName>
    <definedName name="c16.4" localSheetId="16">#REF!</definedName>
    <definedName name="c16.4" localSheetId="55">#REF!</definedName>
    <definedName name="c16.4" localSheetId="52">#REF!</definedName>
    <definedName name="c16.4" localSheetId="54">#REF!</definedName>
    <definedName name="c16.4" localSheetId="53">#REF!</definedName>
    <definedName name="c16.4" localSheetId="48">#REF!</definedName>
    <definedName name="c16.4" localSheetId="50">#REF!</definedName>
    <definedName name="c16.4" localSheetId="49">#REF!</definedName>
    <definedName name="c16.4" localSheetId="51">#REF!</definedName>
    <definedName name="c16.4" localSheetId="61">#REF!</definedName>
    <definedName name="c16.4" localSheetId="19">#REF!</definedName>
    <definedName name="c16.4" localSheetId="40">#REF!</definedName>
    <definedName name="c16.4" localSheetId="24">#REF!</definedName>
    <definedName name="c16.4" localSheetId="60">#REF!</definedName>
    <definedName name="c16.4" localSheetId="62">#REF!</definedName>
    <definedName name="c16.4" localSheetId="0">#REF!</definedName>
    <definedName name="c16.4" localSheetId="28">#REF!</definedName>
    <definedName name="c16.4" localSheetId="8">#REF!</definedName>
    <definedName name="c16.4" localSheetId="14">#REF!</definedName>
    <definedName name="c16.4" localSheetId="5">#REF!</definedName>
    <definedName name="c16.4" localSheetId="32">#REF!</definedName>
    <definedName name="c16.4" localSheetId="57">#REF!</definedName>
    <definedName name="c16.4" localSheetId="58">#REF!</definedName>
    <definedName name="c16.4" localSheetId="6">#REF!</definedName>
    <definedName name="c16.4" localSheetId="31">#REF!</definedName>
    <definedName name="c16.4" localSheetId="2">#REF!</definedName>
    <definedName name="c16.4" localSheetId="3">#REF!</definedName>
    <definedName name="c16.4" localSheetId="4">#REF!</definedName>
    <definedName name="c16.4" localSheetId="23">#REF!</definedName>
    <definedName name="c16.4" localSheetId="12">#REF!</definedName>
    <definedName name="c16.4" localSheetId="13">#REF!</definedName>
    <definedName name="c16.4" localSheetId="11">#REF!</definedName>
    <definedName name="c16.4" localSheetId="27">#REF!</definedName>
    <definedName name="c16.4" localSheetId="30">#REF!</definedName>
    <definedName name="c16.4" localSheetId="29">#REF!</definedName>
    <definedName name="c16.4" localSheetId="22">#REF!</definedName>
    <definedName name="c16.4">#REF!</definedName>
    <definedName name="c185.4" localSheetId="37">#REF!</definedName>
    <definedName name="c185.4" localSheetId="39">#REF!</definedName>
    <definedName name="c185.4" localSheetId="46">#REF!</definedName>
    <definedName name="c185.4" localSheetId="43">#REF!</definedName>
    <definedName name="c185.4" localSheetId="41">#REF!</definedName>
    <definedName name="c185.4" localSheetId="7">#REF!</definedName>
    <definedName name="c185.4" localSheetId="34">#REF!</definedName>
    <definedName name="c185.4" localSheetId="33">#REF!</definedName>
    <definedName name="c185.4" localSheetId="47">#REF!</definedName>
    <definedName name="c185.4" localSheetId="17">#REF!</definedName>
    <definedName name="c185.4" localSheetId="44">#REF!</definedName>
    <definedName name="c185.4" localSheetId="42">#REF!</definedName>
    <definedName name="c185.4" localSheetId="9">#REF!</definedName>
    <definedName name="c185.4" localSheetId="15">#REF!</definedName>
    <definedName name="c185.4" localSheetId="38">#REF!</definedName>
    <definedName name="c185.4" localSheetId="18">#REF!</definedName>
    <definedName name="c185.4" localSheetId="36">#REF!</definedName>
    <definedName name="c185.4" localSheetId="35">#REF!</definedName>
    <definedName name="c185.4" localSheetId="16">#REF!</definedName>
    <definedName name="c185.4" localSheetId="55">#REF!</definedName>
    <definedName name="c185.4" localSheetId="52">#REF!</definedName>
    <definedName name="c185.4" localSheetId="54">#REF!</definedName>
    <definedName name="c185.4" localSheetId="53">#REF!</definedName>
    <definedName name="c185.4" localSheetId="48">#REF!</definedName>
    <definedName name="c185.4" localSheetId="50">#REF!</definedName>
    <definedName name="c185.4" localSheetId="49">#REF!</definedName>
    <definedName name="c185.4" localSheetId="51">#REF!</definedName>
    <definedName name="c185.4" localSheetId="61">#REF!</definedName>
    <definedName name="c185.4" localSheetId="19">#REF!</definedName>
    <definedName name="c185.4" localSheetId="40">#REF!</definedName>
    <definedName name="c185.4" localSheetId="24">#REF!</definedName>
    <definedName name="c185.4" localSheetId="60">#REF!</definedName>
    <definedName name="c185.4" localSheetId="62">#REF!</definedName>
    <definedName name="c185.4" localSheetId="0">#REF!</definedName>
    <definedName name="c185.4" localSheetId="28">#REF!</definedName>
    <definedName name="c185.4" localSheetId="8">#REF!</definedName>
    <definedName name="c185.4" localSheetId="14">#REF!</definedName>
    <definedName name="c185.4" localSheetId="5">#REF!</definedName>
    <definedName name="c185.4" localSheetId="32">#REF!</definedName>
    <definedName name="c185.4" localSheetId="57">#REF!</definedName>
    <definedName name="c185.4" localSheetId="58">#REF!</definedName>
    <definedName name="c185.4" localSheetId="6">#REF!</definedName>
    <definedName name="c185.4" localSheetId="31">#REF!</definedName>
    <definedName name="c185.4" localSheetId="2">#REF!</definedName>
    <definedName name="c185.4" localSheetId="3">#REF!</definedName>
    <definedName name="c185.4" localSheetId="4">#REF!</definedName>
    <definedName name="c185.4" localSheetId="23">#REF!</definedName>
    <definedName name="c185.4" localSheetId="12">#REF!</definedName>
    <definedName name="c185.4" localSheetId="13">#REF!</definedName>
    <definedName name="c185.4" localSheetId="11">#REF!</definedName>
    <definedName name="c185.4" localSheetId="27">#REF!</definedName>
    <definedName name="c185.4" localSheetId="30">#REF!</definedName>
    <definedName name="c185.4" localSheetId="29">#REF!</definedName>
    <definedName name="c185.4" localSheetId="22">#REF!</definedName>
    <definedName name="c185.4">#REF!</definedName>
    <definedName name="c25.4" localSheetId="37">#REF!</definedName>
    <definedName name="c25.4" localSheetId="39">#REF!</definedName>
    <definedName name="c25.4" localSheetId="46">#REF!</definedName>
    <definedName name="c25.4" localSheetId="43">#REF!</definedName>
    <definedName name="c25.4" localSheetId="41">#REF!</definedName>
    <definedName name="c25.4" localSheetId="7">#REF!</definedName>
    <definedName name="c25.4" localSheetId="34">#REF!</definedName>
    <definedName name="c25.4" localSheetId="33">#REF!</definedName>
    <definedName name="c25.4" localSheetId="47">#REF!</definedName>
    <definedName name="c25.4" localSheetId="17">#REF!</definedName>
    <definedName name="c25.4" localSheetId="44">#REF!</definedName>
    <definedName name="c25.4" localSheetId="42">#REF!</definedName>
    <definedName name="c25.4" localSheetId="9">#REF!</definedName>
    <definedName name="c25.4" localSheetId="15">#REF!</definedName>
    <definedName name="c25.4" localSheetId="38">#REF!</definedName>
    <definedName name="c25.4" localSheetId="18">#REF!</definedName>
    <definedName name="c25.4" localSheetId="36">#REF!</definedName>
    <definedName name="c25.4" localSheetId="35">#REF!</definedName>
    <definedName name="c25.4" localSheetId="16">#REF!</definedName>
    <definedName name="c25.4" localSheetId="55">#REF!</definedName>
    <definedName name="c25.4" localSheetId="52">#REF!</definedName>
    <definedName name="c25.4" localSheetId="54">#REF!</definedName>
    <definedName name="c25.4" localSheetId="53">#REF!</definedName>
    <definedName name="c25.4" localSheetId="48">#REF!</definedName>
    <definedName name="c25.4" localSheetId="50">#REF!</definedName>
    <definedName name="c25.4" localSheetId="49">#REF!</definedName>
    <definedName name="c25.4" localSheetId="51">#REF!</definedName>
    <definedName name="c25.4" localSheetId="61">#REF!</definedName>
    <definedName name="c25.4" localSheetId="19">#REF!</definedName>
    <definedName name="c25.4" localSheetId="40">#REF!</definedName>
    <definedName name="c25.4" localSheetId="24">#REF!</definedName>
    <definedName name="c25.4" localSheetId="60">#REF!</definedName>
    <definedName name="c25.4" localSheetId="62">#REF!</definedName>
    <definedName name="c25.4" localSheetId="0">#REF!</definedName>
    <definedName name="c25.4" localSheetId="28">#REF!</definedName>
    <definedName name="c25.4" localSheetId="8">#REF!</definedName>
    <definedName name="c25.4" localSheetId="14">#REF!</definedName>
    <definedName name="c25.4" localSheetId="5">#REF!</definedName>
    <definedName name="c25.4" localSheetId="32">#REF!</definedName>
    <definedName name="c25.4" localSheetId="57">#REF!</definedName>
    <definedName name="c25.4" localSheetId="58">#REF!</definedName>
    <definedName name="c25.4" localSheetId="6">#REF!</definedName>
    <definedName name="c25.4" localSheetId="31">#REF!</definedName>
    <definedName name="c25.4" localSheetId="2">#REF!</definedName>
    <definedName name="c25.4" localSheetId="3">#REF!</definedName>
    <definedName name="c25.4" localSheetId="4">#REF!</definedName>
    <definedName name="c25.4" localSheetId="23">#REF!</definedName>
    <definedName name="c25.4" localSheetId="12">#REF!</definedName>
    <definedName name="c25.4" localSheetId="13">#REF!</definedName>
    <definedName name="c25.4" localSheetId="11">#REF!</definedName>
    <definedName name="c25.4" localSheetId="27">#REF!</definedName>
    <definedName name="c25.4" localSheetId="30">#REF!</definedName>
    <definedName name="c25.4" localSheetId="29">#REF!</definedName>
    <definedName name="c25.4" localSheetId="22">#REF!</definedName>
    <definedName name="c25.4">#REF!</definedName>
    <definedName name="c3.21b" localSheetId="57">'[1]3'!$H$152</definedName>
    <definedName name="c3.21b" localSheetId="58">'[1]3'!$H$152</definedName>
    <definedName name="c3.21b">'[1]3'!$H$152</definedName>
    <definedName name="C30.3A" localSheetId="37">#REF!</definedName>
    <definedName name="C30.3A" localSheetId="39">#REF!</definedName>
    <definedName name="C30.3A" localSheetId="46">#REF!</definedName>
    <definedName name="C30.3A" localSheetId="43">#REF!</definedName>
    <definedName name="C30.3A" localSheetId="41">#REF!</definedName>
    <definedName name="C30.3A" localSheetId="7">#REF!</definedName>
    <definedName name="C30.3A" localSheetId="34">#REF!</definedName>
    <definedName name="C30.3A" localSheetId="33">#REF!</definedName>
    <definedName name="C30.3A" localSheetId="47">#REF!</definedName>
    <definedName name="C30.3A" localSheetId="17">#REF!</definedName>
    <definedName name="C30.3A" localSheetId="44">#REF!</definedName>
    <definedName name="C30.3A" localSheetId="42">#REF!</definedName>
    <definedName name="C30.3A" localSheetId="9">#REF!</definedName>
    <definedName name="C30.3A" localSheetId="15">#REF!</definedName>
    <definedName name="C30.3A" localSheetId="38">#REF!</definedName>
    <definedName name="C30.3A" localSheetId="18">#REF!</definedName>
    <definedName name="C30.3A" localSheetId="36">#REF!</definedName>
    <definedName name="C30.3A" localSheetId="35">#REF!</definedName>
    <definedName name="C30.3A" localSheetId="16">#REF!</definedName>
    <definedName name="C30.3A" localSheetId="55">#REF!</definedName>
    <definedName name="C30.3A" localSheetId="52">#REF!</definedName>
    <definedName name="C30.3A" localSheetId="54">#REF!</definedName>
    <definedName name="C30.3A" localSheetId="53">#REF!</definedName>
    <definedName name="C30.3A" localSheetId="48">#REF!</definedName>
    <definedName name="C30.3A" localSheetId="50">#REF!</definedName>
    <definedName name="C30.3A" localSheetId="49">#REF!</definedName>
    <definedName name="C30.3A" localSheetId="51">#REF!</definedName>
    <definedName name="C30.3A" localSheetId="61">#REF!</definedName>
    <definedName name="C30.3A" localSheetId="19">#REF!</definedName>
    <definedName name="C30.3A" localSheetId="40">#REF!</definedName>
    <definedName name="C30.3A" localSheetId="24">#REF!</definedName>
    <definedName name="C30.3A" localSheetId="60">#REF!</definedName>
    <definedName name="C30.3A" localSheetId="62">#REF!</definedName>
    <definedName name="C30.3A" localSheetId="0">#REF!</definedName>
    <definedName name="C30.3A" localSheetId="28">#REF!</definedName>
    <definedName name="C30.3A" localSheetId="8">#REF!</definedName>
    <definedName name="C30.3A" localSheetId="14">#REF!</definedName>
    <definedName name="C30.3A" localSheetId="5">#REF!</definedName>
    <definedName name="C30.3A" localSheetId="32">#REF!</definedName>
    <definedName name="C30.3A" localSheetId="57">#REF!</definedName>
    <definedName name="C30.3A" localSheetId="58">#REF!</definedName>
    <definedName name="C30.3A" localSheetId="6">#REF!</definedName>
    <definedName name="C30.3A" localSheetId="31">#REF!</definedName>
    <definedName name="C30.3A" localSheetId="2">#REF!</definedName>
    <definedName name="C30.3A" localSheetId="3">#REF!</definedName>
    <definedName name="C30.3A" localSheetId="4">#REF!</definedName>
    <definedName name="C30.3A" localSheetId="23">#REF!</definedName>
    <definedName name="C30.3A" localSheetId="12">#REF!</definedName>
    <definedName name="C30.3A" localSheetId="13">#REF!</definedName>
    <definedName name="C30.3A" localSheetId="11">#REF!</definedName>
    <definedName name="C30.3A" localSheetId="27">#REF!</definedName>
    <definedName name="C30.3A" localSheetId="30">#REF!</definedName>
    <definedName name="C30.3A" localSheetId="29">#REF!</definedName>
    <definedName name="C30.3A" localSheetId="22">#REF!</definedName>
    <definedName name="C30.3A">#REF!</definedName>
    <definedName name="c4.1" localSheetId="37">#REF!</definedName>
    <definedName name="c4.1" localSheetId="39">#REF!</definedName>
    <definedName name="c4.1" localSheetId="46">#REF!</definedName>
    <definedName name="c4.1" localSheetId="43">#REF!</definedName>
    <definedName name="c4.1" localSheetId="41">#REF!</definedName>
    <definedName name="c4.1" localSheetId="7">#REF!</definedName>
    <definedName name="c4.1" localSheetId="34">#REF!</definedName>
    <definedName name="c4.1" localSheetId="33">#REF!</definedName>
    <definedName name="c4.1" localSheetId="47">#REF!</definedName>
    <definedName name="c4.1" localSheetId="17">#REF!</definedName>
    <definedName name="c4.1" localSheetId="44">#REF!</definedName>
    <definedName name="c4.1" localSheetId="42">#REF!</definedName>
    <definedName name="c4.1" localSheetId="9">#REF!</definedName>
    <definedName name="c4.1" localSheetId="15">#REF!</definedName>
    <definedName name="c4.1" localSheetId="38">#REF!</definedName>
    <definedName name="c4.1" localSheetId="18">#REF!</definedName>
    <definedName name="c4.1" localSheetId="36">#REF!</definedName>
    <definedName name="c4.1" localSheetId="35">#REF!</definedName>
    <definedName name="c4.1" localSheetId="16">#REF!</definedName>
    <definedName name="c4.1" localSheetId="55">#REF!</definedName>
    <definedName name="c4.1" localSheetId="52">#REF!</definedName>
    <definedName name="c4.1" localSheetId="54">#REF!</definedName>
    <definedName name="c4.1" localSheetId="53">#REF!</definedName>
    <definedName name="c4.1" localSheetId="48">#REF!</definedName>
    <definedName name="c4.1" localSheetId="50">#REF!</definedName>
    <definedName name="c4.1" localSheetId="49">#REF!</definedName>
    <definedName name="c4.1" localSheetId="51">#REF!</definedName>
    <definedName name="c4.1" localSheetId="61">#REF!</definedName>
    <definedName name="c4.1" localSheetId="19">#REF!</definedName>
    <definedName name="c4.1" localSheetId="40">#REF!</definedName>
    <definedName name="c4.1" localSheetId="24">#REF!</definedName>
    <definedName name="c4.1" localSheetId="60">#REF!</definedName>
    <definedName name="c4.1" localSheetId="62">#REF!</definedName>
    <definedName name="c4.1" localSheetId="0">#REF!</definedName>
    <definedName name="c4.1" localSheetId="28">#REF!</definedName>
    <definedName name="c4.1" localSheetId="8">#REF!</definedName>
    <definedName name="c4.1" localSheetId="14">#REF!</definedName>
    <definedName name="c4.1" localSheetId="5">#REF!</definedName>
    <definedName name="c4.1" localSheetId="32">#REF!</definedName>
    <definedName name="c4.1" localSheetId="57">#REF!</definedName>
    <definedName name="c4.1" localSheetId="58">#REF!</definedName>
    <definedName name="c4.1" localSheetId="6">#REF!</definedName>
    <definedName name="c4.1" localSheetId="31">#REF!</definedName>
    <definedName name="c4.1" localSheetId="2">#REF!</definedName>
    <definedName name="c4.1" localSheetId="3">#REF!</definedName>
    <definedName name="c4.1" localSheetId="4">#REF!</definedName>
    <definedName name="c4.1" localSheetId="23">#REF!</definedName>
    <definedName name="c4.1" localSheetId="12">#REF!</definedName>
    <definedName name="c4.1" localSheetId="13">#REF!</definedName>
    <definedName name="c4.1" localSheetId="11">#REF!</definedName>
    <definedName name="c4.1" localSheetId="27">#REF!</definedName>
    <definedName name="c4.1" localSheetId="30">#REF!</definedName>
    <definedName name="c4.1" localSheetId="29">#REF!</definedName>
    <definedName name="c4.1" localSheetId="22">#REF!</definedName>
    <definedName name="c4.1">#REF!</definedName>
    <definedName name="c6.1" localSheetId="37">#REF!</definedName>
    <definedName name="c6.1" localSheetId="39">#REF!</definedName>
    <definedName name="c6.1" localSheetId="46">#REF!</definedName>
    <definedName name="c6.1" localSheetId="43">#REF!</definedName>
    <definedName name="c6.1" localSheetId="41">#REF!</definedName>
    <definedName name="c6.1" localSheetId="7">#REF!</definedName>
    <definedName name="c6.1" localSheetId="34">#REF!</definedName>
    <definedName name="c6.1" localSheetId="33">#REF!</definedName>
    <definedName name="c6.1" localSheetId="47">#REF!</definedName>
    <definedName name="c6.1" localSheetId="17">#REF!</definedName>
    <definedName name="c6.1" localSheetId="44">#REF!</definedName>
    <definedName name="c6.1" localSheetId="42">#REF!</definedName>
    <definedName name="c6.1" localSheetId="9">#REF!</definedName>
    <definedName name="c6.1" localSheetId="15">#REF!</definedName>
    <definedName name="c6.1" localSheetId="38">#REF!</definedName>
    <definedName name="c6.1" localSheetId="18">#REF!</definedName>
    <definedName name="c6.1" localSheetId="36">#REF!</definedName>
    <definedName name="c6.1" localSheetId="35">#REF!</definedName>
    <definedName name="c6.1" localSheetId="16">#REF!</definedName>
    <definedName name="c6.1" localSheetId="55">#REF!</definedName>
    <definedName name="c6.1" localSheetId="52">#REF!</definedName>
    <definedName name="c6.1" localSheetId="54">#REF!</definedName>
    <definedName name="c6.1" localSheetId="53">#REF!</definedName>
    <definedName name="c6.1" localSheetId="48">#REF!</definedName>
    <definedName name="c6.1" localSheetId="50">#REF!</definedName>
    <definedName name="c6.1" localSheetId="49">#REF!</definedName>
    <definedName name="c6.1" localSheetId="51">#REF!</definedName>
    <definedName name="c6.1" localSheetId="61">#REF!</definedName>
    <definedName name="c6.1" localSheetId="19">#REF!</definedName>
    <definedName name="c6.1" localSheetId="40">#REF!</definedName>
    <definedName name="c6.1" localSheetId="24">#REF!</definedName>
    <definedName name="c6.1" localSheetId="60">#REF!</definedName>
    <definedName name="c6.1" localSheetId="62">#REF!</definedName>
    <definedName name="c6.1" localSheetId="0">#REF!</definedName>
    <definedName name="c6.1" localSheetId="28">#REF!</definedName>
    <definedName name="c6.1" localSheetId="8">#REF!</definedName>
    <definedName name="c6.1" localSheetId="14">#REF!</definedName>
    <definedName name="c6.1" localSheetId="5">#REF!</definedName>
    <definedName name="c6.1" localSheetId="32">#REF!</definedName>
    <definedName name="c6.1" localSheetId="57">#REF!</definedName>
    <definedName name="c6.1" localSheetId="58">#REF!</definedName>
    <definedName name="c6.1" localSheetId="6">#REF!</definedName>
    <definedName name="c6.1" localSheetId="31">#REF!</definedName>
    <definedName name="c6.1" localSheetId="2">#REF!</definedName>
    <definedName name="c6.1" localSheetId="3">#REF!</definedName>
    <definedName name="c6.1" localSheetId="4">#REF!</definedName>
    <definedName name="c6.1" localSheetId="23">#REF!</definedName>
    <definedName name="c6.1" localSheetId="12">#REF!</definedName>
    <definedName name="c6.1" localSheetId="13">#REF!</definedName>
    <definedName name="c6.1" localSheetId="11">#REF!</definedName>
    <definedName name="c6.1" localSheetId="27">#REF!</definedName>
    <definedName name="c6.1" localSheetId="30">#REF!</definedName>
    <definedName name="c6.1" localSheetId="29">#REF!</definedName>
    <definedName name="c6.1" localSheetId="22">#REF!</definedName>
    <definedName name="c6.1">#REF!</definedName>
    <definedName name="c6.4" localSheetId="37">#REF!</definedName>
    <definedName name="c6.4" localSheetId="39">#REF!</definedName>
    <definedName name="c6.4" localSheetId="46">#REF!</definedName>
    <definedName name="c6.4" localSheetId="43">#REF!</definedName>
    <definedName name="c6.4" localSheetId="41">#REF!</definedName>
    <definedName name="c6.4" localSheetId="7">#REF!</definedName>
    <definedName name="c6.4" localSheetId="34">#REF!</definedName>
    <definedName name="c6.4" localSheetId="33">#REF!</definedName>
    <definedName name="c6.4" localSheetId="47">#REF!</definedName>
    <definedName name="c6.4" localSheetId="17">#REF!</definedName>
    <definedName name="c6.4" localSheetId="44">#REF!</definedName>
    <definedName name="c6.4" localSheetId="42">#REF!</definedName>
    <definedName name="c6.4" localSheetId="9">#REF!</definedName>
    <definedName name="c6.4" localSheetId="15">#REF!</definedName>
    <definedName name="c6.4" localSheetId="38">#REF!</definedName>
    <definedName name="c6.4" localSheetId="18">#REF!</definedName>
    <definedName name="c6.4" localSheetId="36">#REF!</definedName>
    <definedName name="c6.4" localSheetId="35">#REF!</definedName>
    <definedName name="c6.4" localSheetId="16">#REF!</definedName>
    <definedName name="c6.4" localSheetId="55">#REF!</definedName>
    <definedName name="c6.4" localSheetId="52">#REF!</definedName>
    <definedName name="c6.4" localSheetId="54">#REF!</definedName>
    <definedName name="c6.4" localSheetId="53">#REF!</definedName>
    <definedName name="c6.4" localSheetId="48">#REF!</definedName>
    <definedName name="c6.4" localSheetId="50">#REF!</definedName>
    <definedName name="c6.4" localSheetId="49">#REF!</definedName>
    <definedName name="c6.4" localSheetId="51">#REF!</definedName>
    <definedName name="c6.4" localSheetId="61">#REF!</definedName>
    <definedName name="c6.4" localSheetId="19">#REF!</definedName>
    <definedName name="c6.4" localSheetId="40">#REF!</definedName>
    <definedName name="c6.4" localSheetId="24">#REF!</definedName>
    <definedName name="c6.4" localSheetId="60">#REF!</definedName>
    <definedName name="c6.4" localSheetId="62">#REF!</definedName>
    <definedName name="c6.4" localSheetId="0">#REF!</definedName>
    <definedName name="c6.4" localSheetId="28">#REF!</definedName>
    <definedName name="c6.4" localSheetId="8">#REF!</definedName>
    <definedName name="c6.4" localSheetId="14">#REF!</definedName>
    <definedName name="c6.4" localSheetId="5">#REF!</definedName>
    <definedName name="c6.4" localSheetId="32">#REF!</definedName>
    <definedName name="c6.4" localSheetId="57">#REF!</definedName>
    <definedName name="c6.4" localSheetId="58">#REF!</definedName>
    <definedName name="c6.4" localSheetId="6">#REF!</definedName>
    <definedName name="c6.4" localSheetId="31">#REF!</definedName>
    <definedName name="c6.4" localSheetId="2">#REF!</definedName>
    <definedName name="c6.4" localSheetId="3">#REF!</definedName>
    <definedName name="c6.4" localSheetId="4">#REF!</definedName>
    <definedName name="c6.4" localSheetId="23">#REF!</definedName>
    <definedName name="c6.4" localSheetId="12">#REF!</definedName>
    <definedName name="c6.4" localSheetId="13">#REF!</definedName>
    <definedName name="c6.4" localSheetId="11">#REF!</definedName>
    <definedName name="c6.4" localSheetId="27">#REF!</definedName>
    <definedName name="c6.4" localSheetId="30">#REF!</definedName>
    <definedName name="c6.4" localSheetId="29">#REF!</definedName>
    <definedName name="c6.4" localSheetId="22">#REF!</definedName>
    <definedName name="c6.4">#REF!</definedName>
    <definedName name="c70.1" localSheetId="37">#REF!</definedName>
    <definedName name="c70.1" localSheetId="39">#REF!</definedName>
    <definedName name="c70.1" localSheetId="46">#REF!</definedName>
    <definedName name="c70.1" localSheetId="43">#REF!</definedName>
    <definedName name="c70.1" localSheetId="41">#REF!</definedName>
    <definedName name="c70.1" localSheetId="7">#REF!</definedName>
    <definedName name="c70.1" localSheetId="34">#REF!</definedName>
    <definedName name="c70.1" localSheetId="33">#REF!</definedName>
    <definedName name="c70.1" localSheetId="47">#REF!</definedName>
    <definedName name="c70.1" localSheetId="17">#REF!</definedName>
    <definedName name="c70.1" localSheetId="44">#REF!</definedName>
    <definedName name="c70.1" localSheetId="42">#REF!</definedName>
    <definedName name="c70.1" localSheetId="9">#REF!</definedName>
    <definedName name="c70.1" localSheetId="15">#REF!</definedName>
    <definedName name="c70.1" localSheetId="38">#REF!</definedName>
    <definedName name="c70.1" localSheetId="18">#REF!</definedName>
    <definedName name="c70.1" localSheetId="36">#REF!</definedName>
    <definedName name="c70.1" localSheetId="35">#REF!</definedName>
    <definedName name="c70.1" localSheetId="16">#REF!</definedName>
    <definedName name="c70.1" localSheetId="55">#REF!</definedName>
    <definedName name="c70.1" localSheetId="52">#REF!</definedName>
    <definedName name="c70.1" localSheetId="54">#REF!</definedName>
    <definedName name="c70.1" localSheetId="53">#REF!</definedName>
    <definedName name="c70.1" localSheetId="48">#REF!</definedName>
    <definedName name="c70.1" localSheetId="50">#REF!</definedName>
    <definedName name="c70.1" localSheetId="49">#REF!</definedName>
    <definedName name="c70.1" localSheetId="51">#REF!</definedName>
    <definedName name="c70.1" localSheetId="61">#REF!</definedName>
    <definedName name="c70.1" localSheetId="19">#REF!</definedName>
    <definedName name="c70.1" localSheetId="40">#REF!</definedName>
    <definedName name="c70.1" localSheetId="24">#REF!</definedName>
    <definedName name="c70.1" localSheetId="60">#REF!</definedName>
    <definedName name="c70.1" localSheetId="62">#REF!</definedName>
    <definedName name="c70.1" localSheetId="0">#REF!</definedName>
    <definedName name="c70.1" localSheetId="28">#REF!</definedName>
    <definedName name="c70.1" localSheetId="8">#REF!</definedName>
    <definedName name="c70.1" localSheetId="14">#REF!</definedName>
    <definedName name="c70.1" localSheetId="5">#REF!</definedName>
    <definedName name="c70.1" localSheetId="32">#REF!</definedName>
    <definedName name="c70.1" localSheetId="57">#REF!</definedName>
    <definedName name="c70.1" localSheetId="58">#REF!</definedName>
    <definedName name="c70.1" localSheetId="6">#REF!</definedName>
    <definedName name="c70.1" localSheetId="31">#REF!</definedName>
    <definedName name="c70.1" localSheetId="2">#REF!</definedName>
    <definedName name="c70.1" localSheetId="3">#REF!</definedName>
    <definedName name="c70.1" localSheetId="4">#REF!</definedName>
    <definedName name="c70.1" localSheetId="23">#REF!</definedName>
    <definedName name="c70.1" localSheetId="12">#REF!</definedName>
    <definedName name="c70.1" localSheetId="13">#REF!</definedName>
    <definedName name="c70.1" localSheetId="11">#REF!</definedName>
    <definedName name="c70.1" localSheetId="27">#REF!</definedName>
    <definedName name="c70.1" localSheetId="30">#REF!</definedName>
    <definedName name="c70.1" localSheetId="29">#REF!</definedName>
    <definedName name="c70.1" localSheetId="22">#REF!</definedName>
    <definedName name="c70.1">#REF!</definedName>
    <definedName name="cable.2c" localSheetId="37">#REF!</definedName>
    <definedName name="cable.2c" localSheetId="39">#REF!</definedName>
    <definedName name="cable.2c" localSheetId="46">#REF!</definedName>
    <definedName name="cable.2c" localSheetId="43">#REF!</definedName>
    <definedName name="cable.2c" localSheetId="41">#REF!</definedName>
    <definedName name="cable.2c" localSheetId="7">#REF!</definedName>
    <definedName name="cable.2c" localSheetId="34">#REF!</definedName>
    <definedName name="cable.2c" localSheetId="33">#REF!</definedName>
    <definedName name="cable.2c" localSheetId="47">#REF!</definedName>
    <definedName name="cable.2c" localSheetId="17">#REF!</definedName>
    <definedName name="cable.2c" localSheetId="44">#REF!</definedName>
    <definedName name="cable.2c" localSheetId="42">#REF!</definedName>
    <definedName name="cable.2c" localSheetId="9">#REF!</definedName>
    <definedName name="cable.2c" localSheetId="15">#REF!</definedName>
    <definedName name="cable.2c" localSheetId="38">#REF!</definedName>
    <definedName name="cable.2c" localSheetId="18">#REF!</definedName>
    <definedName name="cable.2c" localSheetId="36">#REF!</definedName>
    <definedName name="cable.2c" localSheetId="35">#REF!</definedName>
    <definedName name="cable.2c" localSheetId="16">#REF!</definedName>
    <definedName name="cable.2c" localSheetId="55">#REF!</definedName>
    <definedName name="cable.2c" localSheetId="52">#REF!</definedName>
    <definedName name="cable.2c" localSheetId="54">#REF!</definedName>
    <definedName name="cable.2c" localSheetId="53">#REF!</definedName>
    <definedName name="cable.2c" localSheetId="48">#REF!</definedName>
    <definedName name="cable.2c" localSheetId="50">#REF!</definedName>
    <definedName name="cable.2c" localSheetId="49">#REF!</definedName>
    <definedName name="cable.2c" localSheetId="51">#REF!</definedName>
    <definedName name="cable.2c" localSheetId="61">#REF!</definedName>
    <definedName name="cable.2c" localSheetId="19">#REF!</definedName>
    <definedName name="cable.2c" localSheetId="40">#REF!</definedName>
    <definedName name="cable.2c" localSheetId="24">#REF!</definedName>
    <definedName name="cable.2c" localSheetId="60">#REF!</definedName>
    <definedName name="cable.2c" localSheetId="62">#REF!</definedName>
    <definedName name="cable.2c" localSheetId="0">#REF!</definedName>
    <definedName name="cable.2c" localSheetId="28">#REF!</definedName>
    <definedName name="cable.2c" localSheetId="8">#REF!</definedName>
    <definedName name="cable.2c" localSheetId="14">#REF!</definedName>
    <definedName name="cable.2c" localSheetId="5">#REF!</definedName>
    <definedName name="cable.2c" localSheetId="32">#REF!</definedName>
    <definedName name="cable.2c" localSheetId="57">#REF!</definedName>
    <definedName name="cable.2c" localSheetId="58">#REF!</definedName>
    <definedName name="cable.2c" localSheetId="6">#REF!</definedName>
    <definedName name="cable.2c" localSheetId="31">#REF!</definedName>
    <definedName name="cable.2c" localSheetId="2">#REF!</definedName>
    <definedName name="cable.2c" localSheetId="3">#REF!</definedName>
    <definedName name="cable.2c" localSheetId="4">#REF!</definedName>
    <definedName name="cable.2c" localSheetId="23">#REF!</definedName>
    <definedName name="cable.2c" localSheetId="12">#REF!</definedName>
    <definedName name="cable.2c" localSheetId="13">#REF!</definedName>
    <definedName name="cable.2c" localSheetId="11">#REF!</definedName>
    <definedName name="cable.2c" localSheetId="27">#REF!</definedName>
    <definedName name="cable.2c" localSheetId="30">#REF!</definedName>
    <definedName name="cable.2c" localSheetId="29">#REF!</definedName>
    <definedName name="cable.2c" localSheetId="22">#REF!</definedName>
    <definedName name="cable.2c">#REF!</definedName>
    <definedName name="CO.W" localSheetId="57">[1]MAT!$B$278:$H$278</definedName>
    <definedName name="CO.W" localSheetId="58">[1]MAT!$B$278:$H$278</definedName>
    <definedName name="CO.W">[1]MAT!$B$278:$H$278</definedName>
    <definedName name="COH" localSheetId="57">[1]LAB!$B$23:$H$23</definedName>
    <definedName name="COH" localSheetId="58">[1]LAB!$B$23:$H$23</definedName>
    <definedName name="COH">[1]LAB!$B$23:$H$23</definedName>
    <definedName name="CR.6" localSheetId="57">[1]EQP!$B$13:$H$13</definedName>
    <definedName name="CR.6" localSheetId="58">[1]EQP!$B$13:$H$13</definedName>
    <definedName name="CR.6">[1]EQP!$B$13:$H$13</definedName>
    <definedName name="CRO" localSheetId="57">[1]LAB!$B$27:$H$27</definedName>
    <definedName name="CRO" localSheetId="58">[1]LAB!$B$27:$H$27</definedName>
    <definedName name="CRO">[1]LAB!$B$27:$H$27</definedName>
    <definedName name="db.1" localSheetId="37">#REF!</definedName>
    <definedName name="db.1" localSheetId="39">#REF!</definedName>
    <definedName name="db.1" localSheetId="46">#REF!</definedName>
    <definedName name="db.1" localSheetId="43">#REF!</definedName>
    <definedName name="db.1" localSheetId="41">#REF!</definedName>
    <definedName name="db.1" localSheetId="7">#REF!</definedName>
    <definedName name="db.1" localSheetId="34">#REF!</definedName>
    <definedName name="db.1" localSheetId="33">#REF!</definedName>
    <definedName name="db.1" localSheetId="47">#REF!</definedName>
    <definedName name="db.1" localSheetId="17">#REF!</definedName>
    <definedName name="db.1" localSheetId="44">#REF!</definedName>
    <definedName name="db.1" localSheetId="42">#REF!</definedName>
    <definedName name="db.1" localSheetId="9">#REF!</definedName>
    <definedName name="db.1" localSheetId="15">#REF!</definedName>
    <definedName name="db.1" localSheetId="38">#REF!</definedName>
    <definedName name="db.1" localSheetId="18">#REF!</definedName>
    <definedName name="db.1" localSheetId="36">#REF!</definedName>
    <definedName name="db.1" localSheetId="35">#REF!</definedName>
    <definedName name="db.1" localSheetId="16">#REF!</definedName>
    <definedName name="db.1" localSheetId="55">#REF!</definedName>
    <definedName name="db.1" localSheetId="52">#REF!</definedName>
    <definedName name="db.1" localSheetId="54">#REF!</definedName>
    <definedName name="db.1" localSheetId="53">#REF!</definedName>
    <definedName name="db.1" localSheetId="48">#REF!</definedName>
    <definedName name="db.1" localSheetId="50">#REF!</definedName>
    <definedName name="db.1" localSheetId="49">#REF!</definedName>
    <definedName name="db.1" localSheetId="51">#REF!</definedName>
    <definedName name="db.1" localSheetId="61">#REF!</definedName>
    <definedName name="db.1" localSheetId="19">#REF!</definedName>
    <definedName name="db.1" localSheetId="40">#REF!</definedName>
    <definedName name="db.1" localSheetId="24">#REF!</definedName>
    <definedName name="db.1" localSheetId="60">#REF!</definedName>
    <definedName name="db.1" localSheetId="62">#REF!</definedName>
    <definedName name="db.1" localSheetId="0">#REF!</definedName>
    <definedName name="db.1" localSheetId="28">#REF!</definedName>
    <definedName name="db.1" localSheetId="8">#REF!</definedName>
    <definedName name="db.1" localSheetId="14">#REF!</definedName>
    <definedName name="db.1" localSheetId="5">#REF!</definedName>
    <definedName name="db.1" localSheetId="32">#REF!</definedName>
    <definedName name="db.1" localSheetId="57">#REF!</definedName>
    <definedName name="db.1" localSheetId="58">#REF!</definedName>
    <definedName name="db.1" localSheetId="6">#REF!</definedName>
    <definedName name="db.1" localSheetId="31">#REF!</definedName>
    <definedName name="db.1" localSheetId="2">#REF!</definedName>
    <definedName name="db.1" localSheetId="3">#REF!</definedName>
    <definedName name="db.1" localSheetId="4">#REF!</definedName>
    <definedName name="db.1" localSheetId="23">#REF!</definedName>
    <definedName name="db.1" localSheetId="12">#REF!</definedName>
    <definedName name="db.1" localSheetId="13">#REF!</definedName>
    <definedName name="db.1" localSheetId="11">#REF!</definedName>
    <definedName name="db.1" localSheetId="27">#REF!</definedName>
    <definedName name="db.1" localSheetId="30">#REF!</definedName>
    <definedName name="db.1" localSheetId="29">#REF!</definedName>
    <definedName name="db.1" localSheetId="22">#REF!</definedName>
    <definedName name="db.1">#REF!</definedName>
    <definedName name="db.10" localSheetId="37">#REF!</definedName>
    <definedName name="db.10" localSheetId="39">#REF!</definedName>
    <definedName name="db.10" localSheetId="46">#REF!</definedName>
    <definedName name="db.10" localSheetId="43">#REF!</definedName>
    <definedName name="db.10" localSheetId="41">#REF!</definedName>
    <definedName name="db.10" localSheetId="7">#REF!</definedName>
    <definedName name="db.10" localSheetId="34">#REF!</definedName>
    <definedName name="db.10" localSheetId="33">#REF!</definedName>
    <definedName name="db.10" localSheetId="47">#REF!</definedName>
    <definedName name="db.10" localSheetId="17">#REF!</definedName>
    <definedName name="db.10" localSheetId="44">#REF!</definedName>
    <definedName name="db.10" localSheetId="42">#REF!</definedName>
    <definedName name="db.10" localSheetId="9">#REF!</definedName>
    <definedName name="db.10" localSheetId="15">#REF!</definedName>
    <definedName name="db.10" localSheetId="38">#REF!</definedName>
    <definedName name="db.10" localSheetId="18">#REF!</definedName>
    <definedName name="db.10" localSheetId="36">#REF!</definedName>
    <definedName name="db.10" localSheetId="35">#REF!</definedName>
    <definedName name="db.10" localSheetId="16">#REF!</definedName>
    <definedName name="db.10" localSheetId="55">#REF!</definedName>
    <definedName name="db.10" localSheetId="52">#REF!</definedName>
    <definedName name="db.10" localSheetId="54">#REF!</definedName>
    <definedName name="db.10" localSheetId="53">#REF!</definedName>
    <definedName name="db.10" localSheetId="48">#REF!</definedName>
    <definedName name="db.10" localSheetId="50">#REF!</definedName>
    <definedName name="db.10" localSheetId="49">#REF!</definedName>
    <definedName name="db.10" localSheetId="51">#REF!</definedName>
    <definedName name="db.10" localSheetId="61">#REF!</definedName>
    <definedName name="db.10" localSheetId="19">#REF!</definedName>
    <definedName name="db.10" localSheetId="40">#REF!</definedName>
    <definedName name="db.10" localSheetId="24">#REF!</definedName>
    <definedName name="db.10" localSheetId="60">#REF!</definedName>
    <definedName name="db.10" localSheetId="62">#REF!</definedName>
    <definedName name="db.10" localSheetId="0">#REF!</definedName>
    <definedName name="db.10" localSheetId="28">#REF!</definedName>
    <definedName name="db.10" localSheetId="8">#REF!</definedName>
    <definedName name="db.10" localSheetId="14">#REF!</definedName>
    <definedName name="db.10" localSheetId="5">#REF!</definedName>
    <definedName name="db.10" localSheetId="32">#REF!</definedName>
    <definedName name="db.10" localSheetId="57">#REF!</definedName>
    <definedName name="db.10" localSheetId="58">#REF!</definedName>
    <definedName name="db.10" localSheetId="6">#REF!</definedName>
    <definedName name="db.10" localSheetId="31">#REF!</definedName>
    <definedName name="db.10" localSheetId="2">#REF!</definedName>
    <definedName name="db.10" localSheetId="3">#REF!</definedName>
    <definedName name="db.10" localSheetId="4">#REF!</definedName>
    <definedName name="db.10" localSheetId="23">#REF!</definedName>
    <definedName name="db.10" localSheetId="12">#REF!</definedName>
    <definedName name="db.10" localSheetId="13">#REF!</definedName>
    <definedName name="db.10" localSheetId="11">#REF!</definedName>
    <definedName name="db.10" localSheetId="27">#REF!</definedName>
    <definedName name="db.10" localSheetId="30">#REF!</definedName>
    <definedName name="db.10" localSheetId="29">#REF!</definedName>
    <definedName name="db.10" localSheetId="22">#REF!</definedName>
    <definedName name="db.10">#REF!</definedName>
    <definedName name="db.11" localSheetId="37">#REF!</definedName>
    <definedName name="db.11" localSheetId="39">#REF!</definedName>
    <definedName name="db.11" localSheetId="46">#REF!</definedName>
    <definedName name="db.11" localSheetId="43">#REF!</definedName>
    <definedName name="db.11" localSheetId="41">#REF!</definedName>
    <definedName name="db.11" localSheetId="7">#REF!</definedName>
    <definedName name="db.11" localSheetId="34">#REF!</definedName>
    <definedName name="db.11" localSheetId="33">#REF!</definedName>
    <definedName name="db.11" localSheetId="47">#REF!</definedName>
    <definedName name="db.11" localSheetId="17">#REF!</definedName>
    <definedName name="db.11" localSheetId="44">#REF!</definedName>
    <definedName name="db.11" localSheetId="42">#REF!</definedName>
    <definedName name="db.11" localSheetId="9">#REF!</definedName>
    <definedName name="db.11" localSheetId="15">#REF!</definedName>
    <definedName name="db.11" localSheetId="38">#REF!</definedName>
    <definedName name="db.11" localSheetId="18">#REF!</definedName>
    <definedName name="db.11" localSheetId="36">#REF!</definedName>
    <definedName name="db.11" localSheetId="35">#REF!</definedName>
    <definedName name="db.11" localSheetId="16">#REF!</definedName>
    <definedName name="db.11" localSheetId="55">#REF!</definedName>
    <definedName name="db.11" localSheetId="52">#REF!</definedName>
    <definedName name="db.11" localSheetId="54">#REF!</definedName>
    <definedName name="db.11" localSheetId="53">#REF!</definedName>
    <definedName name="db.11" localSheetId="48">#REF!</definedName>
    <definedName name="db.11" localSheetId="50">#REF!</definedName>
    <definedName name="db.11" localSheetId="49">#REF!</definedName>
    <definedName name="db.11" localSheetId="51">#REF!</definedName>
    <definedName name="db.11" localSheetId="61">#REF!</definedName>
    <definedName name="db.11" localSheetId="19">#REF!</definedName>
    <definedName name="db.11" localSheetId="40">#REF!</definedName>
    <definedName name="db.11" localSheetId="24">#REF!</definedName>
    <definedName name="db.11" localSheetId="60">#REF!</definedName>
    <definedName name="db.11" localSheetId="62">#REF!</definedName>
    <definedName name="db.11" localSheetId="0">#REF!</definedName>
    <definedName name="db.11" localSheetId="28">#REF!</definedName>
    <definedName name="db.11" localSheetId="8">#REF!</definedName>
    <definedName name="db.11" localSheetId="14">#REF!</definedName>
    <definedName name="db.11" localSheetId="5">#REF!</definedName>
    <definedName name="db.11" localSheetId="32">#REF!</definedName>
    <definedName name="db.11" localSheetId="57">#REF!</definedName>
    <definedName name="db.11" localSheetId="58">#REF!</definedName>
    <definedName name="db.11" localSheetId="6">#REF!</definedName>
    <definedName name="db.11" localSheetId="31">#REF!</definedName>
    <definedName name="db.11" localSheetId="2">#REF!</definedName>
    <definedName name="db.11" localSheetId="3">#REF!</definedName>
    <definedName name="db.11" localSheetId="4">#REF!</definedName>
    <definedName name="db.11" localSheetId="23">#REF!</definedName>
    <definedName name="db.11" localSheetId="12">#REF!</definedName>
    <definedName name="db.11" localSheetId="13">#REF!</definedName>
    <definedName name="db.11" localSheetId="11">#REF!</definedName>
    <definedName name="db.11" localSheetId="27">#REF!</definedName>
    <definedName name="db.11" localSheetId="30">#REF!</definedName>
    <definedName name="db.11" localSheetId="29">#REF!</definedName>
    <definedName name="db.11" localSheetId="22">#REF!</definedName>
    <definedName name="db.11">#REF!</definedName>
    <definedName name="db.2" localSheetId="37">#REF!</definedName>
    <definedName name="db.2" localSheetId="39">#REF!</definedName>
    <definedName name="db.2" localSheetId="46">#REF!</definedName>
    <definedName name="db.2" localSheetId="43">#REF!</definedName>
    <definedName name="db.2" localSheetId="41">#REF!</definedName>
    <definedName name="db.2" localSheetId="7">#REF!</definedName>
    <definedName name="db.2" localSheetId="34">#REF!</definedName>
    <definedName name="db.2" localSheetId="33">#REF!</definedName>
    <definedName name="db.2" localSheetId="47">#REF!</definedName>
    <definedName name="db.2" localSheetId="17">#REF!</definedName>
    <definedName name="db.2" localSheetId="44">#REF!</definedName>
    <definedName name="db.2" localSheetId="42">#REF!</definedName>
    <definedName name="db.2" localSheetId="9">#REF!</definedName>
    <definedName name="db.2" localSheetId="15">#REF!</definedName>
    <definedName name="db.2" localSheetId="38">#REF!</definedName>
    <definedName name="db.2" localSheetId="18">#REF!</definedName>
    <definedName name="db.2" localSheetId="36">#REF!</definedName>
    <definedName name="db.2" localSheetId="35">#REF!</definedName>
    <definedName name="db.2" localSheetId="16">#REF!</definedName>
    <definedName name="db.2" localSheetId="55">#REF!</definedName>
    <definedName name="db.2" localSheetId="52">#REF!</definedName>
    <definedName name="db.2" localSheetId="54">#REF!</definedName>
    <definedName name="db.2" localSheetId="53">#REF!</definedName>
    <definedName name="db.2" localSheetId="48">#REF!</definedName>
    <definedName name="db.2" localSheetId="50">#REF!</definedName>
    <definedName name="db.2" localSheetId="49">#REF!</definedName>
    <definedName name="db.2" localSheetId="51">#REF!</definedName>
    <definedName name="db.2" localSheetId="61">#REF!</definedName>
    <definedName name="db.2" localSheetId="19">#REF!</definedName>
    <definedName name="db.2" localSheetId="40">#REF!</definedName>
    <definedName name="db.2" localSheetId="24">#REF!</definedName>
    <definedName name="db.2" localSheetId="60">#REF!</definedName>
    <definedName name="db.2" localSheetId="62">#REF!</definedName>
    <definedName name="db.2" localSheetId="0">#REF!</definedName>
    <definedName name="db.2" localSheetId="28">#REF!</definedName>
    <definedName name="db.2" localSheetId="8">#REF!</definedName>
    <definedName name="db.2" localSheetId="14">#REF!</definedName>
    <definedName name="db.2" localSheetId="5">#REF!</definedName>
    <definedName name="db.2" localSheetId="32">#REF!</definedName>
    <definedName name="db.2" localSheetId="57">#REF!</definedName>
    <definedName name="db.2" localSheetId="58">#REF!</definedName>
    <definedName name="db.2" localSheetId="6">#REF!</definedName>
    <definedName name="db.2" localSheetId="31">#REF!</definedName>
    <definedName name="db.2" localSheetId="2">#REF!</definedName>
    <definedName name="db.2" localSheetId="3">#REF!</definedName>
    <definedName name="db.2" localSheetId="4">#REF!</definedName>
    <definedName name="db.2" localSheetId="23">#REF!</definedName>
    <definedName name="db.2" localSheetId="12">#REF!</definedName>
    <definedName name="db.2" localSheetId="13">#REF!</definedName>
    <definedName name="db.2" localSheetId="11">#REF!</definedName>
    <definedName name="db.2" localSheetId="27">#REF!</definedName>
    <definedName name="db.2" localSheetId="30">#REF!</definedName>
    <definedName name="db.2" localSheetId="29">#REF!</definedName>
    <definedName name="db.2" localSheetId="22">#REF!</definedName>
    <definedName name="db.2">#REF!</definedName>
    <definedName name="db.3" localSheetId="37">#REF!</definedName>
    <definedName name="db.3" localSheetId="39">#REF!</definedName>
    <definedName name="db.3" localSheetId="46">#REF!</definedName>
    <definedName name="db.3" localSheetId="43">#REF!</definedName>
    <definedName name="db.3" localSheetId="41">#REF!</definedName>
    <definedName name="db.3" localSheetId="7">#REF!</definedName>
    <definedName name="db.3" localSheetId="34">#REF!</definedName>
    <definedName name="db.3" localSheetId="33">#REF!</definedName>
    <definedName name="db.3" localSheetId="47">#REF!</definedName>
    <definedName name="db.3" localSheetId="17">#REF!</definedName>
    <definedName name="db.3" localSheetId="44">#REF!</definedName>
    <definedName name="db.3" localSheetId="42">#REF!</definedName>
    <definedName name="db.3" localSheetId="9">#REF!</definedName>
    <definedName name="db.3" localSheetId="15">#REF!</definedName>
    <definedName name="db.3" localSheetId="38">#REF!</definedName>
    <definedName name="db.3" localSheetId="18">#REF!</definedName>
    <definedName name="db.3" localSheetId="36">#REF!</definedName>
    <definedName name="db.3" localSheetId="35">#REF!</definedName>
    <definedName name="db.3" localSheetId="16">#REF!</definedName>
    <definedName name="db.3" localSheetId="55">#REF!</definedName>
    <definedName name="db.3" localSheetId="52">#REF!</definedName>
    <definedName name="db.3" localSheetId="54">#REF!</definedName>
    <definedName name="db.3" localSheetId="53">#REF!</definedName>
    <definedName name="db.3" localSheetId="48">#REF!</definedName>
    <definedName name="db.3" localSheetId="50">#REF!</definedName>
    <definedName name="db.3" localSheetId="49">#REF!</definedName>
    <definedName name="db.3" localSheetId="51">#REF!</definedName>
    <definedName name="db.3" localSheetId="61">#REF!</definedName>
    <definedName name="db.3" localSheetId="19">#REF!</definedName>
    <definedName name="db.3" localSheetId="40">#REF!</definedName>
    <definedName name="db.3" localSheetId="24">#REF!</definedName>
    <definedName name="db.3" localSheetId="60">#REF!</definedName>
    <definedName name="db.3" localSheetId="62">#REF!</definedName>
    <definedName name="db.3" localSheetId="0">#REF!</definedName>
    <definedName name="db.3" localSheetId="28">#REF!</definedName>
    <definedName name="db.3" localSheetId="8">#REF!</definedName>
    <definedName name="db.3" localSheetId="14">#REF!</definedName>
    <definedName name="db.3" localSheetId="5">#REF!</definedName>
    <definedName name="db.3" localSheetId="32">#REF!</definedName>
    <definedName name="db.3" localSheetId="57">#REF!</definedName>
    <definedName name="db.3" localSheetId="58">#REF!</definedName>
    <definedName name="db.3" localSheetId="6">#REF!</definedName>
    <definedName name="db.3" localSheetId="31">#REF!</definedName>
    <definedName name="db.3" localSheetId="2">#REF!</definedName>
    <definedName name="db.3" localSheetId="3">#REF!</definedName>
    <definedName name="db.3" localSheetId="4">#REF!</definedName>
    <definedName name="db.3" localSheetId="23">#REF!</definedName>
    <definedName name="db.3" localSheetId="12">#REF!</definedName>
    <definedName name="db.3" localSheetId="13">#REF!</definedName>
    <definedName name="db.3" localSheetId="11">#REF!</definedName>
    <definedName name="db.3" localSheetId="27">#REF!</definedName>
    <definedName name="db.3" localSheetId="30">#REF!</definedName>
    <definedName name="db.3" localSheetId="29">#REF!</definedName>
    <definedName name="db.3" localSheetId="22">#REF!</definedName>
    <definedName name="db.3">#REF!</definedName>
    <definedName name="db.4" localSheetId="37">#REF!</definedName>
    <definedName name="db.4" localSheetId="39">#REF!</definedName>
    <definedName name="db.4" localSheetId="46">#REF!</definedName>
    <definedName name="db.4" localSheetId="43">#REF!</definedName>
    <definedName name="db.4" localSheetId="41">#REF!</definedName>
    <definedName name="db.4" localSheetId="7">#REF!</definedName>
    <definedName name="db.4" localSheetId="34">#REF!</definedName>
    <definedName name="db.4" localSheetId="33">#REF!</definedName>
    <definedName name="db.4" localSheetId="47">#REF!</definedName>
    <definedName name="db.4" localSheetId="17">#REF!</definedName>
    <definedName name="db.4" localSheetId="44">#REF!</definedName>
    <definedName name="db.4" localSheetId="42">#REF!</definedName>
    <definedName name="db.4" localSheetId="9">#REF!</definedName>
    <definedName name="db.4" localSheetId="15">#REF!</definedName>
    <definedName name="db.4" localSheetId="38">#REF!</definedName>
    <definedName name="db.4" localSheetId="18">#REF!</definedName>
    <definedName name="db.4" localSheetId="36">#REF!</definedName>
    <definedName name="db.4" localSheetId="35">#REF!</definedName>
    <definedName name="db.4" localSheetId="16">#REF!</definedName>
    <definedName name="db.4" localSheetId="55">#REF!</definedName>
    <definedName name="db.4" localSheetId="52">#REF!</definedName>
    <definedName name="db.4" localSheetId="54">#REF!</definedName>
    <definedName name="db.4" localSheetId="53">#REF!</definedName>
    <definedName name="db.4" localSheetId="48">#REF!</definedName>
    <definedName name="db.4" localSheetId="50">#REF!</definedName>
    <definedName name="db.4" localSheetId="49">#REF!</definedName>
    <definedName name="db.4" localSheetId="51">#REF!</definedName>
    <definedName name="db.4" localSheetId="61">#REF!</definedName>
    <definedName name="db.4" localSheetId="19">#REF!</definedName>
    <definedName name="db.4" localSheetId="40">#REF!</definedName>
    <definedName name="db.4" localSheetId="24">#REF!</definedName>
    <definedName name="db.4" localSheetId="60">#REF!</definedName>
    <definedName name="db.4" localSheetId="62">#REF!</definedName>
    <definedName name="db.4" localSheetId="0">#REF!</definedName>
    <definedName name="db.4" localSheetId="28">#REF!</definedName>
    <definedName name="db.4" localSheetId="8">#REF!</definedName>
    <definedName name="db.4" localSheetId="14">#REF!</definedName>
    <definedName name="db.4" localSheetId="5">#REF!</definedName>
    <definedName name="db.4" localSheetId="32">#REF!</definedName>
    <definedName name="db.4" localSheetId="57">#REF!</definedName>
    <definedName name="db.4" localSheetId="58">#REF!</definedName>
    <definedName name="db.4" localSheetId="6">#REF!</definedName>
    <definedName name="db.4" localSheetId="31">#REF!</definedName>
    <definedName name="db.4" localSheetId="2">#REF!</definedName>
    <definedName name="db.4" localSheetId="3">#REF!</definedName>
    <definedName name="db.4" localSheetId="4">#REF!</definedName>
    <definedName name="db.4" localSheetId="23">#REF!</definedName>
    <definedName name="db.4" localSheetId="12">#REF!</definedName>
    <definedName name="db.4" localSheetId="13">#REF!</definedName>
    <definedName name="db.4" localSheetId="11">#REF!</definedName>
    <definedName name="db.4" localSheetId="27">#REF!</definedName>
    <definedName name="db.4" localSheetId="30">#REF!</definedName>
    <definedName name="db.4" localSheetId="29">#REF!</definedName>
    <definedName name="db.4" localSheetId="22">#REF!</definedName>
    <definedName name="db.4">#REF!</definedName>
    <definedName name="db.5" localSheetId="37">#REF!</definedName>
    <definedName name="db.5" localSheetId="39">#REF!</definedName>
    <definedName name="db.5" localSheetId="46">#REF!</definedName>
    <definedName name="db.5" localSheetId="43">#REF!</definedName>
    <definedName name="db.5" localSheetId="41">#REF!</definedName>
    <definedName name="db.5" localSheetId="7">#REF!</definedName>
    <definedName name="db.5" localSheetId="34">#REF!</definedName>
    <definedName name="db.5" localSheetId="33">#REF!</definedName>
    <definedName name="db.5" localSheetId="47">#REF!</definedName>
    <definedName name="db.5" localSheetId="17">#REF!</definedName>
    <definedName name="db.5" localSheetId="44">#REF!</definedName>
    <definedName name="db.5" localSheetId="42">#REF!</definedName>
    <definedName name="db.5" localSheetId="9">#REF!</definedName>
    <definedName name="db.5" localSheetId="15">#REF!</definedName>
    <definedName name="db.5" localSheetId="38">#REF!</definedName>
    <definedName name="db.5" localSheetId="18">#REF!</definedName>
    <definedName name="db.5" localSheetId="36">#REF!</definedName>
    <definedName name="db.5" localSheetId="35">#REF!</definedName>
    <definedName name="db.5" localSheetId="16">#REF!</definedName>
    <definedName name="db.5" localSheetId="55">#REF!</definedName>
    <definedName name="db.5" localSheetId="52">#REF!</definedName>
    <definedName name="db.5" localSheetId="54">#REF!</definedName>
    <definedName name="db.5" localSheetId="53">#REF!</definedName>
    <definedName name="db.5" localSheetId="48">#REF!</definedName>
    <definedName name="db.5" localSheetId="50">#REF!</definedName>
    <definedName name="db.5" localSheetId="49">#REF!</definedName>
    <definedName name="db.5" localSheetId="51">#REF!</definedName>
    <definedName name="db.5" localSheetId="61">#REF!</definedName>
    <definedName name="db.5" localSheetId="19">#REF!</definedName>
    <definedName name="db.5" localSheetId="40">#REF!</definedName>
    <definedName name="db.5" localSheetId="24">#REF!</definedName>
    <definedName name="db.5" localSheetId="60">#REF!</definedName>
    <definedName name="db.5" localSheetId="62">#REF!</definedName>
    <definedName name="db.5" localSheetId="0">#REF!</definedName>
    <definedName name="db.5" localSheetId="28">#REF!</definedName>
    <definedName name="db.5" localSheetId="8">#REF!</definedName>
    <definedName name="db.5" localSheetId="14">#REF!</definedName>
    <definedName name="db.5" localSheetId="5">#REF!</definedName>
    <definedName name="db.5" localSheetId="32">#REF!</definedName>
    <definedName name="db.5" localSheetId="57">#REF!</definedName>
    <definedName name="db.5" localSheetId="58">#REF!</definedName>
    <definedName name="db.5" localSheetId="6">#REF!</definedName>
    <definedName name="db.5" localSheetId="31">#REF!</definedName>
    <definedName name="db.5" localSheetId="2">#REF!</definedName>
    <definedName name="db.5" localSheetId="3">#REF!</definedName>
    <definedName name="db.5" localSheetId="4">#REF!</definedName>
    <definedName name="db.5" localSheetId="23">#REF!</definedName>
    <definedName name="db.5" localSheetId="12">#REF!</definedName>
    <definedName name="db.5" localSheetId="13">#REF!</definedName>
    <definedName name="db.5" localSheetId="11">#REF!</definedName>
    <definedName name="db.5" localSheetId="27">#REF!</definedName>
    <definedName name="db.5" localSheetId="30">#REF!</definedName>
    <definedName name="db.5" localSheetId="29">#REF!</definedName>
    <definedName name="db.5" localSheetId="22">#REF!</definedName>
    <definedName name="db.5">#REF!</definedName>
    <definedName name="db.6" localSheetId="37">#REF!</definedName>
    <definedName name="db.6" localSheetId="39">#REF!</definedName>
    <definedName name="db.6" localSheetId="46">#REF!</definedName>
    <definedName name="db.6" localSheetId="43">#REF!</definedName>
    <definedName name="db.6" localSheetId="41">#REF!</definedName>
    <definedName name="db.6" localSheetId="7">#REF!</definedName>
    <definedName name="db.6" localSheetId="34">#REF!</definedName>
    <definedName name="db.6" localSheetId="33">#REF!</definedName>
    <definedName name="db.6" localSheetId="47">#REF!</definedName>
    <definedName name="db.6" localSheetId="17">#REF!</definedName>
    <definedName name="db.6" localSheetId="44">#REF!</definedName>
    <definedName name="db.6" localSheetId="42">#REF!</definedName>
    <definedName name="db.6" localSheetId="9">#REF!</definedName>
    <definedName name="db.6" localSheetId="15">#REF!</definedName>
    <definedName name="db.6" localSheetId="38">#REF!</definedName>
    <definedName name="db.6" localSheetId="18">#REF!</definedName>
    <definedName name="db.6" localSheetId="36">#REF!</definedName>
    <definedName name="db.6" localSheetId="35">#REF!</definedName>
    <definedName name="db.6" localSheetId="16">#REF!</definedName>
    <definedName name="db.6" localSheetId="55">#REF!</definedName>
    <definedName name="db.6" localSheetId="52">#REF!</definedName>
    <definedName name="db.6" localSheetId="54">#REF!</definedName>
    <definedName name="db.6" localSheetId="53">#REF!</definedName>
    <definedName name="db.6" localSheetId="48">#REF!</definedName>
    <definedName name="db.6" localSheetId="50">#REF!</definedName>
    <definedName name="db.6" localSheetId="49">#REF!</definedName>
    <definedName name="db.6" localSheetId="51">#REF!</definedName>
    <definedName name="db.6" localSheetId="61">#REF!</definedName>
    <definedName name="db.6" localSheetId="19">#REF!</definedName>
    <definedName name="db.6" localSheetId="40">#REF!</definedName>
    <definedName name="db.6" localSheetId="24">#REF!</definedName>
    <definedName name="db.6" localSheetId="60">#REF!</definedName>
    <definedName name="db.6" localSheetId="62">#REF!</definedName>
    <definedName name="db.6" localSheetId="0">#REF!</definedName>
    <definedName name="db.6" localSheetId="28">#REF!</definedName>
    <definedName name="db.6" localSheetId="8">#REF!</definedName>
    <definedName name="db.6" localSheetId="14">#REF!</definedName>
    <definedName name="db.6" localSheetId="5">#REF!</definedName>
    <definedName name="db.6" localSheetId="32">#REF!</definedName>
    <definedName name="db.6" localSheetId="57">#REF!</definedName>
    <definedName name="db.6" localSheetId="58">#REF!</definedName>
    <definedName name="db.6" localSheetId="6">#REF!</definedName>
    <definedName name="db.6" localSheetId="31">#REF!</definedName>
    <definedName name="db.6" localSheetId="2">#REF!</definedName>
    <definedName name="db.6" localSheetId="3">#REF!</definedName>
    <definedName name="db.6" localSheetId="4">#REF!</definedName>
    <definedName name="db.6" localSheetId="23">#REF!</definedName>
    <definedName name="db.6" localSheetId="12">#REF!</definedName>
    <definedName name="db.6" localSheetId="13">#REF!</definedName>
    <definedName name="db.6" localSheetId="11">#REF!</definedName>
    <definedName name="db.6" localSheetId="27">#REF!</definedName>
    <definedName name="db.6" localSheetId="30">#REF!</definedName>
    <definedName name="db.6" localSheetId="29">#REF!</definedName>
    <definedName name="db.6" localSheetId="22">#REF!</definedName>
    <definedName name="db.6">#REF!</definedName>
    <definedName name="db.7" localSheetId="37">#REF!</definedName>
    <definedName name="db.7" localSheetId="39">#REF!</definedName>
    <definedName name="db.7" localSheetId="46">#REF!</definedName>
    <definedName name="db.7" localSheetId="43">#REF!</definedName>
    <definedName name="db.7" localSheetId="41">#REF!</definedName>
    <definedName name="db.7" localSheetId="7">#REF!</definedName>
    <definedName name="db.7" localSheetId="34">#REF!</definedName>
    <definedName name="db.7" localSheetId="33">#REF!</definedName>
    <definedName name="db.7" localSheetId="47">#REF!</definedName>
    <definedName name="db.7" localSheetId="17">#REF!</definedName>
    <definedName name="db.7" localSheetId="44">#REF!</definedName>
    <definedName name="db.7" localSheetId="42">#REF!</definedName>
    <definedName name="db.7" localSheetId="9">#REF!</definedName>
    <definedName name="db.7" localSheetId="15">#REF!</definedName>
    <definedName name="db.7" localSheetId="38">#REF!</definedName>
    <definedName name="db.7" localSheetId="18">#REF!</definedName>
    <definedName name="db.7" localSheetId="36">#REF!</definedName>
    <definedName name="db.7" localSheetId="35">#REF!</definedName>
    <definedName name="db.7" localSheetId="16">#REF!</definedName>
    <definedName name="db.7" localSheetId="55">#REF!</definedName>
    <definedName name="db.7" localSheetId="52">#REF!</definedName>
    <definedName name="db.7" localSheetId="54">#REF!</definedName>
    <definedName name="db.7" localSheetId="53">#REF!</definedName>
    <definedName name="db.7" localSheetId="48">#REF!</definedName>
    <definedName name="db.7" localSheetId="50">#REF!</definedName>
    <definedName name="db.7" localSheetId="49">#REF!</definedName>
    <definedName name="db.7" localSheetId="51">#REF!</definedName>
    <definedName name="db.7" localSheetId="61">#REF!</definedName>
    <definedName name="db.7" localSheetId="19">#REF!</definedName>
    <definedName name="db.7" localSheetId="40">#REF!</definedName>
    <definedName name="db.7" localSheetId="24">#REF!</definedName>
    <definedName name="db.7" localSheetId="60">#REF!</definedName>
    <definedName name="db.7" localSheetId="62">#REF!</definedName>
    <definedName name="db.7" localSheetId="0">#REF!</definedName>
    <definedName name="db.7" localSheetId="28">#REF!</definedName>
    <definedName name="db.7" localSheetId="8">#REF!</definedName>
    <definedName name="db.7" localSheetId="14">#REF!</definedName>
    <definedName name="db.7" localSheetId="5">#REF!</definedName>
    <definedName name="db.7" localSheetId="32">#REF!</definedName>
    <definedName name="db.7" localSheetId="57">#REF!</definedName>
    <definedName name="db.7" localSheetId="58">#REF!</definedName>
    <definedName name="db.7" localSheetId="6">#REF!</definedName>
    <definedName name="db.7" localSheetId="31">#REF!</definedName>
    <definedName name="db.7" localSheetId="2">#REF!</definedName>
    <definedName name="db.7" localSheetId="3">#REF!</definedName>
    <definedName name="db.7" localSheetId="4">#REF!</definedName>
    <definedName name="db.7" localSheetId="23">#REF!</definedName>
    <definedName name="db.7" localSheetId="12">#REF!</definedName>
    <definedName name="db.7" localSheetId="13">#REF!</definedName>
    <definedName name="db.7" localSheetId="11">#REF!</definedName>
    <definedName name="db.7" localSheetId="27">#REF!</definedName>
    <definedName name="db.7" localSheetId="30">#REF!</definedName>
    <definedName name="db.7" localSheetId="29">#REF!</definedName>
    <definedName name="db.7" localSheetId="22">#REF!</definedName>
    <definedName name="db.7">#REF!</definedName>
    <definedName name="db.8" localSheetId="37">#REF!</definedName>
    <definedName name="db.8" localSheetId="39">#REF!</definedName>
    <definedName name="db.8" localSheetId="46">#REF!</definedName>
    <definedName name="db.8" localSheetId="43">#REF!</definedName>
    <definedName name="db.8" localSheetId="41">#REF!</definedName>
    <definedName name="db.8" localSheetId="7">#REF!</definedName>
    <definedName name="db.8" localSheetId="34">#REF!</definedName>
    <definedName name="db.8" localSheetId="33">#REF!</definedName>
    <definedName name="db.8" localSheetId="47">#REF!</definedName>
    <definedName name="db.8" localSheetId="17">#REF!</definedName>
    <definedName name="db.8" localSheetId="44">#REF!</definedName>
    <definedName name="db.8" localSheetId="42">#REF!</definedName>
    <definedName name="db.8" localSheetId="9">#REF!</definedName>
    <definedName name="db.8" localSheetId="15">#REF!</definedName>
    <definedName name="db.8" localSheetId="38">#REF!</definedName>
    <definedName name="db.8" localSheetId="18">#REF!</definedName>
    <definedName name="db.8" localSheetId="36">#REF!</definedName>
    <definedName name="db.8" localSheetId="35">#REF!</definedName>
    <definedName name="db.8" localSheetId="16">#REF!</definedName>
    <definedName name="db.8" localSheetId="55">#REF!</definedName>
    <definedName name="db.8" localSheetId="52">#REF!</definedName>
    <definedName name="db.8" localSheetId="54">#REF!</definedName>
    <definedName name="db.8" localSheetId="53">#REF!</definedName>
    <definedName name="db.8" localSheetId="48">#REF!</definedName>
    <definedName name="db.8" localSheetId="50">#REF!</definedName>
    <definedName name="db.8" localSheetId="49">#REF!</definedName>
    <definedName name="db.8" localSheetId="51">#REF!</definedName>
    <definedName name="db.8" localSheetId="61">#REF!</definedName>
    <definedName name="db.8" localSheetId="19">#REF!</definedName>
    <definedName name="db.8" localSheetId="40">#REF!</definedName>
    <definedName name="db.8" localSheetId="24">#REF!</definedName>
    <definedName name="db.8" localSheetId="60">#REF!</definedName>
    <definedName name="db.8" localSheetId="62">#REF!</definedName>
    <definedName name="db.8" localSheetId="0">#REF!</definedName>
    <definedName name="db.8" localSheetId="28">#REF!</definedName>
    <definedName name="db.8" localSheetId="8">#REF!</definedName>
    <definedName name="db.8" localSheetId="14">#REF!</definedName>
    <definedName name="db.8" localSheetId="5">#REF!</definedName>
    <definedName name="db.8" localSheetId="32">#REF!</definedName>
    <definedName name="db.8" localSheetId="57">#REF!</definedName>
    <definedName name="db.8" localSheetId="58">#REF!</definedName>
    <definedName name="db.8" localSheetId="6">#REF!</definedName>
    <definedName name="db.8" localSheetId="31">#REF!</definedName>
    <definedName name="db.8" localSheetId="2">#REF!</definedName>
    <definedName name="db.8" localSheetId="3">#REF!</definedName>
    <definedName name="db.8" localSheetId="4">#REF!</definedName>
    <definedName name="db.8" localSheetId="23">#REF!</definedName>
    <definedName name="db.8" localSheetId="12">#REF!</definedName>
    <definedName name="db.8" localSheetId="13">#REF!</definedName>
    <definedName name="db.8" localSheetId="11">#REF!</definedName>
    <definedName name="db.8" localSheetId="27">#REF!</definedName>
    <definedName name="db.8" localSheetId="30">#REF!</definedName>
    <definedName name="db.8" localSheetId="29">#REF!</definedName>
    <definedName name="db.8" localSheetId="22">#REF!</definedName>
    <definedName name="db.8">#REF!</definedName>
    <definedName name="db.9" localSheetId="37">#REF!</definedName>
    <definedName name="db.9" localSheetId="39">#REF!</definedName>
    <definedName name="db.9" localSheetId="46">#REF!</definedName>
    <definedName name="db.9" localSheetId="43">#REF!</definedName>
    <definedName name="db.9" localSheetId="41">#REF!</definedName>
    <definedName name="db.9" localSheetId="7">#REF!</definedName>
    <definedName name="db.9" localSheetId="34">#REF!</definedName>
    <definedName name="db.9" localSheetId="33">#REF!</definedName>
    <definedName name="db.9" localSheetId="47">#REF!</definedName>
    <definedName name="db.9" localSheetId="17">#REF!</definedName>
    <definedName name="db.9" localSheetId="44">#REF!</definedName>
    <definedName name="db.9" localSheetId="42">#REF!</definedName>
    <definedName name="db.9" localSheetId="9">#REF!</definedName>
    <definedName name="db.9" localSheetId="15">#REF!</definedName>
    <definedName name="db.9" localSheetId="38">#REF!</definedName>
    <definedName name="db.9" localSheetId="18">#REF!</definedName>
    <definedName name="db.9" localSheetId="36">#REF!</definedName>
    <definedName name="db.9" localSheetId="35">#REF!</definedName>
    <definedName name="db.9" localSheetId="16">#REF!</definedName>
    <definedName name="db.9" localSheetId="55">#REF!</definedName>
    <definedName name="db.9" localSheetId="52">#REF!</definedName>
    <definedName name="db.9" localSheetId="54">#REF!</definedName>
    <definedName name="db.9" localSheetId="53">#REF!</definedName>
    <definedName name="db.9" localSheetId="48">#REF!</definedName>
    <definedName name="db.9" localSheetId="50">#REF!</definedName>
    <definedName name="db.9" localSheetId="49">#REF!</definedName>
    <definedName name="db.9" localSheetId="51">#REF!</definedName>
    <definedName name="db.9" localSheetId="61">#REF!</definedName>
    <definedName name="db.9" localSheetId="19">#REF!</definedName>
    <definedName name="db.9" localSheetId="40">#REF!</definedName>
    <definedName name="db.9" localSheetId="24">#REF!</definedName>
    <definedName name="db.9" localSheetId="60">#REF!</definedName>
    <definedName name="db.9" localSheetId="62">#REF!</definedName>
    <definedName name="db.9" localSheetId="0">#REF!</definedName>
    <definedName name="db.9" localSheetId="28">#REF!</definedName>
    <definedName name="db.9" localSheetId="8">#REF!</definedName>
    <definedName name="db.9" localSheetId="14">#REF!</definedName>
    <definedName name="db.9" localSheetId="5">#REF!</definedName>
    <definedName name="db.9" localSheetId="32">#REF!</definedName>
    <definedName name="db.9" localSheetId="57">#REF!</definedName>
    <definedName name="db.9" localSheetId="58">#REF!</definedName>
    <definedName name="db.9" localSheetId="6">#REF!</definedName>
    <definedName name="db.9" localSheetId="31">#REF!</definedName>
    <definedName name="db.9" localSheetId="2">#REF!</definedName>
    <definedName name="db.9" localSheetId="3">#REF!</definedName>
    <definedName name="db.9" localSheetId="4">#REF!</definedName>
    <definedName name="db.9" localSheetId="23">#REF!</definedName>
    <definedName name="db.9" localSheetId="12">#REF!</definedName>
    <definedName name="db.9" localSheetId="13">#REF!</definedName>
    <definedName name="db.9" localSheetId="11">#REF!</definedName>
    <definedName name="db.9" localSheetId="27">#REF!</definedName>
    <definedName name="db.9" localSheetId="30">#REF!</definedName>
    <definedName name="db.9" localSheetId="29">#REF!</definedName>
    <definedName name="db.9" localSheetId="22">#REF!</definedName>
    <definedName name="db.9">#REF!</definedName>
    <definedName name="dp.1W" localSheetId="37">#REF!</definedName>
    <definedName name="dp.1W" localSheetId="39">#REF!</definedName>
    <definedName name="dp.1W" localSheetId="46">#REF!</definedName>
    <definedName name="dp.1W" localSheetId="43">#REF!</definedName>
    <definedName name="dp.1W" localSheetId="41">#REF!</definedName>
    <definedName name="dp.1W" localSheetId="7">#REF!</definedName>
    <definedName name="dp.1W" localSheetId="34">#REF!</definedName>
    <definedName name="dp.1W" localSheetId="33">#REF!</definedName>
    <definedName name="dp.1W" localSheetId="47">#REF!</definedName>
    <definedName name="dp.1W" localSheetId="17">#REF!</definedName>
    <definedName name="dp.1W" localSheetId="44">#REF!</definedName>
    <definedName name="dp.1W" localSheetId="42">#REF!</definedName>
    <definedName name="dp.1W" localSheetId="9">#REF!</definedName>
    <definedName name="dp.1W" localSheetId="15">#REF!</definedName>
    <definedName name="dp.1W" localSheetId="38">#REF!</definedName>
    <definedName name="dp.1W" localSheetId="18">#REF!</definedName>
    <definedName name="dp.1W" localSheetId="36">#REF!</definedName>
    <definedName name="dp.1W" localSheetId="35">#REF!</definedName>
    <definedName name="dp.1W" localSheetId="16">#REF!</definedName>
    <definedName name="dp.1W" localSheetId="55">#REF!</definedName>
    <definedName name="dp.1W" localSheetId="52">#REF!</definedName>
    <definedName name="dp.1W" localSheetId="54">#REF!</definedName>
    <definedName name="dp.1W" localSheetId="53">#REF!</definedName>
    <definedName name="dp.1W" localSheetId="48">#REF!</definedName>
    <definedName name="dp.1W" localSheetId="50">#REF!</definedName>
    <definedName name="dp.1W" localSheetId="49">#REF!</definedName>
    <definedName name="dp.1W" localSheetId="51">#REF!</definedName>
    <definedName name="dp.1W" localSheetId="61">#REF!</definedName>
    <definedName name="dp.1W" localSheetId="19">#REF!</definedName>
    <definedName name="dp.1W" localSheetId="40">#REF!</definedName>
    <definedName name="dp.1W" localSheetId="24">#REF!</definedName>
    <definedName name="dp.1W" localSheetId="60">#REF!</definedName>
    <definedName name="dp.1W" localSheetId="62">#REF!</definedName>
    <definedName name="dp.1W" localSheetId="0">#REF!</definedName>
    <definedName name="dp.1W" localSheetId="28">#REF!</definedName>
    <definedName name="dp.1W" localSheetId="8">#REF!</definedName>
    <definedName name="dp.1W" localSheetId="14">#REF!</definedName>
    <definedName name="dp.1W" localSheetId="5">#REF!</definedName>
    <definedName name="dp.1W" localSheetId="32">#REF!</definedName>
    <definedName name="dp.1W" localSheetId="57">#REF!</definedName>
    <definedName name="dp.1W" localSheetId="58">#REF!</definedName>
    <definedName name="dp.1W" localSheetId="6">#REF!</definedName>
    <definedName name="dp.1W" localSheetId="31">#REF!</definedName>
    <definedName name="dp.1W" localSheetId="2">#REF!</definedName>
    <definedName name="dp.1W" localSheetId="3">#REF!</definedName>
    <definedName name="dp.1W" localSheetId="4">#REF!</definedName>
    <definedName name="dp.1W" localSheetId="23">#REF!</definedName>
    <definedName name="dp.1W" localSheetId="12">#REF!</definedName>
    <definedName name="dp.1W" localSheetId="13">#REF!</definedName>
    <definedName name="dp.1W" localSheetId="11">#REF!</definedName>
    <definedName name="dp.1W" localSheetId="27">#REF!</definedName>
    <definedName name="dp.1W" localSheetId="30">#REF!</definedName>
    <definedName name="dp.1W" localSheetId="29">#REF!</definedName>
    <definedName name="dp.1W" localSheetId="22">#REF!</definedName>
    <definedName name="dp.1W">#REF!</definedName>
    <definedName name="dp.20" localSheetId="37">#REF!</definedName>
    <definedName name="dp.20" localSheetId="39">#REF!</definedName>
    <definedName name="dp.20" localSheetId="46">#REF!</definedName>
    <definedName name="dp.20" localSheetId="43">#REF!</definedName>
    <definedName name="dp.20" localSheetId="41">#REF!</definedName>
    <definedName name="dp.20" localSheetId="7">#REF!</definedName>
    <definedName name="dp.20" localSheetId="34">#REF!</definedName>
    <definedName name="dp.20" localSheetId="33">#REF!</definedName>
    <definedName name="dp.20" localSheetId="47">#REF!</definedName>
    <definedName name="dp.20" localSheetId="17">#REF!</definedName>
    <definedName name="dp.20" localSheetId="44">#REF!</definedName>
    <definedName name="dp.20" localSheetId="42">#REF!</definedName>
    <definedName name="dp.20" localSheetId="9">#REF!</definedName>
    <definedName name="dp.20" localSheetId="15">#REF!</definedName>
    <definedName name="dp.20" localSheetId="38">#REF!</definedName>
    <definedName name="dp.20" localSheetId="18">#REF!</definedName>
    <definedName name="dp.20" localSheetId="36">#REF!</definedName>
    <definedName name="dp.20" localSheetId="35">#REF!</definedName>
    <definedName name="dp.20" localSheetId="16">#REF!</definedName>
    <definedName name="dp.20" localSheetId="55">#REF!</definedName>
    <definedName name="dp.20" localSheetId="52">#REF!</definedName>
    <definedName name="dp.20" localSheetId="54">#REF!</definedName>
    <definedName name="dp.20" localSheetId="53">#REF!</definedName>
    <definedName name="dp.20" localSheetId="48">#REF!</definedName>
    <definedName name="dp.20" localSheetId="50">#REF!</definedName>
    <definedName name="dp.20" localSheetId="49">#REF!</definedName>
    <definedName name="dp.20" localSheetId="51">#REF!</definedName>
    <definedName name="dp.20" localSheetId="61">#REF!</definedName>
    <definedName name="dp.20" localSheetId="19">#REF!</definedName>
    <definedName name="dp.20" localSheetId="40">#REF!</definedName>
    <definedName name="dp.20" localSheetId="24">#REF!</definedName>
    <definedName name="dp.20" localSheetId="60">#REF!</definedName>
    <definedName name="dp.20" localSheetId="62">#REF!</definedName>
    <definedName name="dp.20" localSheetId="0">#REF!</definedName>
    <definedName name="dp.20" localSheetId="28">#REF!</definedName>
    <definedName name="dp.20" localSheetId="8">#REF!</definedName>
    <definedName name="dp.20" localSheetId="14">#REF!</definedName>
    <definedName name="dp.20" localSheetId="5">#REF!</definedName>
    <definedName name="dp.20" localSheetId="32">#REF!</definedName>
    <definedName name="dp.20" localSheetId="57">#REF!</definedName>
    <definedName name="dp.20" localSheetId="58">#REF!</definedName>
    <definedName name="dp.20" localSheetId="6">#REF!</definedName>
    <definedName name="dp.20" localSheetId="31">#REF!</definedName>
    <definedName name="dp.20" localSheetId="2">#REF!</definedName>
    <definedName name="dp.20" localSheetId="3">#REF!</definedName>
    <definedName name="dp.20" localSheetId="4">#REF!</definedName>
    <definedName name="dp.20" localSheetId="23">#REF!</definedName>
    <definedName name="dp.20" localSheetId="12">#REF!</definedName>
    <definedName name="dp.20" localSheetId="13">#REF!</definedName>
    <definedName name="dp.20" localSheetId="11">#REF!</definedName>
    <definedName name="dp.20" localSheetId="27">#REF!</definedName>
    <definedName name="dp.20" localSheetId="30">#REF!</definedName>
    <definedName name="dp.20" localSheetId="29">#REF!</definedName>
    <definedName name="dp.20" localSheetId="22">#REF!</definedName>
    <definedName name="dp.20">#REF!</definedName>
    <definedName name="E.B1" localSheetId="57">[1]MAT!$B$280:$H$280</definedName>
    <definedName name="E.B1" localSheetId="58">[1]MAT!$B$280:$H$280</definedName>
    <definedName name="E.B1">[1]MAT!$B$280:$H$280</definedName>
    <definedName name="E.B2" localSheetId="57">[1]MAT!$B$281:$H$281</definedName>
    <definedName name="E.B2" localSheetId="58">[1]MAT!$B$281:$H$281</definedName>
    <definedName name="E.B2">[1]MAT!$B$281:$H$281</definedName>
    <definedName name="E.FB" localSheetId="57">[1]MAT!$B$282:$H$282</definedName>
    <definedName name="E.FB" localSheetId="58">[1]MAT!$B$282:$H$282</definedName>
    <definedName name="E.FB">[1]MAT!$B$282:$H$282</definedName>
    <definedName name="E.PBOX" localSheetId="57">[1]MAT!$B$285:$H$285</definedName>
    <definedName name="E.PBOX" localSheetId="58">[1]MAT!$B$285:$H$285</definedName>
    <definedName name="E.PBOX">[1]MAT!$B$285:$H$285</definedName>
    <definedName name="E.S1G" localSheetId="57">[1]MAT!$B$290:$H$290</definedName>
    <definedName name="E.S1G" localSheetId="58">[1]MAT!$B$290:$H$290</definedName>
    <definedName name="E.S1G">[1]MAT!$B$290:$H$290</definedName>
    <definedName name="E.S2G" localSheetId="57">[1]MAT!$B$291:$H$291</definedName>
    <definedName name="E.S2G" localSheetId="58">[1]MAT!$B$291:$H$291</definedName>
    <definedName name="E.S2G">[1]MAT!$B$291:$H$291</definedName>
    <definedName name="E.S3G" localSheetId="57">[1]MAT!$B$292:$H$292</definedName>
    <definedName name="E.S3G" localSheetId="58">[1]MAT!$B$292:$H$292</definedName>
    <definedName name="E.S3G">[1]MAT!$B$292:$H$292</definedName>
    <definedName name="E.S4G" localSheetId="57">[1]MAT!$B$293:$H$293</definedName>
    <definedName name="E.S4G" localSheetId="58">[1]MAT!$B$293:$H$293</definedName>
    <definedName name="E.S4G">[1]MAT!$B$293:$H$293</definedName>
    <definedName name="E.SS15" localSheetId="57">[1]MAT!$B$295:$H$295</definedName>
    <definedName name="E.SS15" localSheetId="58">[1]MAT!$B$295:$H$295</definedName>
    <definedName name="E.SS15">[1]MAT!$B$295:$H$295</definedName>
    <definedName name="E.SS5" localSheetId="57">[1]MAT!$B$294:$H$294</definedName>
    <definedName name="E.SS5" localSheetId="58">[1]MAT!$B$294:$H$294</definedName>
    <definedName name="E.SS5">[1]MAT!$B$294:$H$294</definedName>
    <definedName name="E.WB" localSheetId="57">[1]MAT!$B$298:$H$298</definedName>
    <definedName name="E.WB" localSheetId="58">[1]MAT!$B$298:$H$298</definedName>
    <definedName name="E.WB">[1]MAT!$B$298:$H$298</definedName>
    <definedName name="earth.rod" localSheetId="37">#REF!</definedName>
    <definedName name="earth.rod" localSheetId="39">#REF!</definedName>
    <definedName name="earth.rod" localSheetId="46">#REF!</definedName>
    <definedName name="earth.rod" localSheetId="43">#REF!</definedName>
    <definedName name="earth.rod" localSheetId="41">#REF!</definedName>
    <definedName name="earth.rod" localSheetId="7">#REF!</definedName>
    <definedName name="earth.rod" localSheetId="34">#REF!</definedName>
    <definedName name="earth.rod" localSheetId="33">#REF!</definedName>
    <definedName name="earth.rod" localSheetId="47">#REF!</definedName>
    <definedName name="earth.rod" localSheetId="17">#REF!</definedName>
    <definedName name="earth.rod" localSheetId="44">#REF!</definedName>
    <definedName name="earth.rod" localSheetId="42">#REF!</definedName>
    <definedName name="earth.rod" localSheetId="9">#REF!</definedName>
    <definedName name="earth.rod" localSheetId="15">#REF!</definedName>
    <definedName name="earth.rod" localSheetId="38">#REF!</definedName>
    <definedName name="earth.rod" localSheetId="18">#REF!</definedName>
    <definedName name="earth.rod" localSheetId="36">#REF!</definedName>
    <definedName name="earth.rod" localSheetId="35">#REF!</definedName>
    <definedName name="earth.rod" localSheetId="16">#REF!</definedName>
    <definedName name="earth.rod" localSheetId="55">#REF!</definedName>
    <definedName name="earth.rod" localSheetId="52">#REF!</definedName>
    <definedName name="earth.rod" localSheetId="54">#REF!</definedName>
    <definedName name="earth.rod" localSheetId="53">#REF!</definedName>
    <definedName name="earth.rod" localSheetId="48">#REF!</definedName>
    <definedName name="earth.rod" localSheetId="50">#REF!</definedName>
    <definedName name="earth.rod" localSheetId="49">#REF!</definedName>
    <definedName name="earth.rod" localSheetId="51">#REF!</definedName>
    <definedName name="earth.rod" localSheetId="61">#REF!</definedName>
    <definedName name="earth.rod" localSheetId="19">#REF!</definedName>
    <definedName name="earth.rod" localSheetId="40">#REF!</definedName>
    <definedName name="earth.rod" localSheetId="24">#REF!</definedName>
    <definedName name="earth.rod" localSheetId="60">#REF!</definedName>
    <definedName name="earth.rod" localSheetId="62">#REF!</definedName>
    <definedName name="earth.rod" localSheetId="0">#REF!</definedName>
    <definedName name="earth.rod" localSheetId="28">#REF!</definedName>
    <definedName name="earth.rod" localSheetId="8">#REF!</definedName>
    <definedName name="earth.rod" localSheetId="14">#REF!</definedName>
    <definedName name="earth.rod" localSheetId="5">#REF!</definedName>
    <definedName name="earth.rod" localSheetId="32">#REF!</definedName>
    <definedName name="earth.rod" localSheetId="57">#REF!</definedName>
    <definedName name="earth.rod" localSheetId="58">#REF!</definedName>
    <definedName name="earth.rod" localSheetId="6">#REF!</definedName>
    <definedName name="earth.rod" localSheetId="31">#REF!</definedName>
    <definedName name="earth.rod" localSheetId="2">#REF!</definedName>
    <definedName name="earth.rod" localSheetId="3">#REF!</definedName>
    <definedName name="earth.rod" localSheetId="4">#REF!</definedName>
    <definedName name="earth.rod" localSheetId="23">#REF!</definedName>
    <definedName name="earth.rod" localSheetId="12">#REF!</definedName>
    <definedName name="earth.rod" localSheetId="13">#REF!</definedName>
    <definedName name="earth.rod" localSheetId="11">#REF!</definedName>
    <definedName name="earth.rod" localSheetId="27">#REF!</definedName>
    <definedName name="earth.rod" localSheetId="30">#REF!</definedName>
    <definedName name="earth.rod" localSheetId="29">#REF!</definedName>
    <definedName name="earth.rod" localSheetId="22">#REF!</definedName>
    <definedName name="earth.rod">#REF!</definedName>
    <definedName name="EC1.5SC" localSheetId="57">[1]MAT!$B$271:$H$271</definedName>
    <definedName name="EC1.5SC" localSheetId="58">[1]MAT!$B$271:$H$271</definedName>
    <definedName name="EC1.5SC">[1]MAT!$B$271:$H$271</definedName>
    <definedName name="EC1.5TC" localSheetId="57">[2]MAT!$B$352:$H$352</definedName>
    <definedName name="EC1.5TC" localSheetId="58">[2]MAT!$B$352:$H$352</definedName>
    <definedName name="EC1.5TC">[2]MAT!$B$352:$H$352</definedName>
    <definedName name="EC120FC" localSheetId="57">[1]MAT!$B$310:$H$310</definedName>
    <definedName name="EC120FC" localSheetId="58">[1]MAT!$B$310:$H$310</definedName>
    <definedName name="EC120FC">[1]MAT!$B$310:$H$310</definedName>
    <definedName name="EC2.53C" localSheetId="57">[2]MAT!$B$353:$H$353</definedName>
    <definedName name="EC2.53C" localSheetId="58">[2]MAT!$B$353:$H$353</definedName>
    <definedName name="EC2.53C">[2]MAT!$B$353:$H$353</definedName>
    <definedName name="EC2.5SC" localSheetId="57">[1]MAT!$B$272:$H$272</definedName>
    <definedName name="EC2.5SC" localSheetId="58">[1]MAT!$B$272:$H$272</definedName>
    <definedName name="EC2.5SC">[1]MAT!$B$272:$H$272</definedName>
    <definedName name="EF.56" localSheetId="57">[1]MAT!$B$322:$H$322</definedName>
    <definedName name="EF.56" localSheetId="58">[1]MAT!$B$322:$H$322</definedName>
    <definedName name="EF.56">[1]MAT!$B$322:$H$322</definedName>
    <definedName name="ELE" localSheetId="57">[1]LAB!$B$35:$H$35</definedName>
    <definedName name="ELE" localSheetId="58">[1]LAB!$B$35:$H$35</definedName>
    <definedName name="ELE">[1]LAB!$B$35:$H$35</definedName>
    <definedName name="facp" localSheetId="37">#REF!</definedName>
    <definedName name="facp" localSheetId="39">#REF!</definedName>
    <definedName name="facp" localSheetId="46">#REF!</definedName>
    <definedName name="facp" localSheetId="43">#REF!</definedName>
    <definedName name="facp" localSheetId="41">#REF!</definedName>
    <definedName name="facp" localSheetId="7">#REF!</definedName>
    <definedName name="facp" localSheetId="34">#REF!</definedName>
    <definedName name="facp" localSheetId="33">#REF!</definedName>
    <definedName name="facp" localSheetId="47">#REF!</definedName>
    <definedName name="facp" localSheetId="17">#REF!</definedName>
    <definedName name="facp" localSheetId="44">#REF!</definedName>
    <definedName name="facp" localSheetId="42">#REF!</definedName>
    <definedName name="facp" localSheetId="9">#REF!</definedName>
    <definedName name="facp" localSheetId="15">#REF!</definedName>
    <definedName name="facp" localSheetId="38">#REF!</definedName>
    <definedName name="facp" localSheetId="18">#REF!</definedName>
    <definedName name="facp" localSheetId="36">#REF!</definedName>
    <definedName name="facp" localSheetId="35">#REF!</definedName>
    <definedName name="facp" localSheetId="16">#REF!</definedName>
    <definedName name="facp" localSheetId="55">#REF!</definedName>
    <definedName name="facp" localSheetId="52">#REF!</definedName>
    <definedName name="facp" localSheetId="54">#REF!</definedName>
    <definedName name="facp" localSheetId="53">#REF!</definedName>
    <definedName name="facp" localSheetId="48">#REF!</definedName>
    <definedName name="facp" localSheetId="50">#REF!</definedName>
    <definedName name="facp" localSheetId="49">#REF!</definedName>
    <definedName name="facp" localSheetId="51">#REF!</definedName>
    <definedName name="facp" localSheetId="61">#REF!</definedName>
    <definedName name="facp" localSheetId="19">#REF!</definedName>
    <definedName name="facp" localSheetId="40">#REF!</definedName>
    <definedName name="facp" localSheetId="24">#REF!</definedName>
    <definedName name="facp" localSheetId="60">#REF!</definedName>
    <definedName name="facp" localSheetId="62">#REF!</definedName>
    <definedName name="facp" localSheetId="0">#REF!</definedName>
    <definedName name="facp" localSheetId="28">#REF!</definedName>
    <definedName name="facp" localSheetId="8">#REF!</definedName>
    <definedName name="facp" localSheetId="14">#REF!</definedName>
    <definedName name="facp" localSheetId="5">#REF!</definedName>
    <definedName name="facp" localSheetId="32">#REF!</definedName>
    <definedName name="facp" localSheetId="57">#REF!</definedName>
    <definedName name="facp" localSheetId="58">#REF!</definedName>
    <definedName name="facp" localSheetId="6">#REF!</definedName>
    <definedName name="facp" localSheetId="31">#REF!</definedName>
    <definedName name="facp" localSheetId="2">#REF!</definedName>
    <definedName name="facp" localSheetId="3">#REF!</definedName>
    <definedName name="facp" localSheetId="4">#REF!</definedName>
    <definedName name="facp" localSheetId="23">#REF!</definedName>
    <definedName name="facp" localSheetId="12">#REF!</definedName>
    <definedName name="facp" localSheetId="13">#REF!</definedName>
    <definedName name="facp" localSheetId="11">#REF!</definedName>
    <definedName name="facp" localSheetId="27">#REF!</definedName>
    <definedName name="facp" localSheetId="30">#REF!</definedName>
    <definedName name="facp" localSheetId="29">#REF!</definedName>
    <definedName name="facp" localSheetId="22">#REF!</definedName>
    <definedName name="facp">#REF!</definedName>
    <definedName name="GI.P50MD" localSheetId="57">[1]MAT!$B$248:$H$248</definedName>
    <definedName name="GI.P50MD" localSheetId="58">[1]MAT!$B$248:$H$248</definedName>
    <definedName name="GI.P50MD">[1]MAT!$B$248:$H$248</definedName>
    <definedName name="hd" localSheetId="37">#REF!</definedName>
    <definedName name="hd" localSheetId="39">#REF!</definedName>
    <definedName name="hd" localSheetId="46">#REF!</definedName>
    <definedName name="hd" localSheetId="43">#REF!</definedName>
    <definedName name="hd" localSheetId="41">#REF!</definedName>
    <definedName name="hd" localSheetId="7">#REF!</definedName>
    <definedName name="hd" localSheetId="34">#REF!</definedName>
    <definedName name="hd" localSheetId="33">#REF!</definedName>
    <definedName name="hd" localSheetId="47">#REF!</definedName>
    <definedName name="hd" localSheetId="17">#REF!</definedName>
    <definedName name="hd" localSheetId="44">#REF!</definedName>
    <definedName name="hd" localSheetId="42">#REF!</definedName>
    <definedName name="hd" localSheetId="9">#REF!</definedName>
    <definedName name="hd" localSheetId="15">#REF!</definedName>
    <definedName name="hd" localSheetId="38">#REF!</definedName>
    <definedName name="hd" localSheetId="18">#REF!</definedName>
    <definedName name="hd" localSheetId="36">#REF!</definedName>
    <definedName name="hd" localSheetId="35">#REF!</definedName>
    <definedName name="hd" localSheetId="16">#REF!</definedName>
    <definedName name="hd" localSheetId="55">#REF!</definedName>
    <definedName name="hd" localSheetId="52">#REF!</definedName>
    <definedName name="hd" localSheetId="54">#REF!</definedName>
    <definedName name="hd" localSheetId="53">#REF!</definedName>
    <definedName name="hd" localSheetId="48">#REF!</definedName>
    <definedName name="hd" localSheetId="50">#REF!</definedName>
    <definedName name="hd" localSheetId="49">#REF!</definedName>
    <definedName name="hd" localSheetId="51">#REF!</definedName>
    <definedName name="hd" localSheetId="61">#REF!</definedName>
    <definedName name="hd" localSheetId="19">#REF!</definedName>
    <definedName name="hd" localSheetId="40">#REF!</definedName>
    <definedName name="hd" localSheetId="24">#REF!</definedName>
    <definedName name="hd" localSheetId="60">#REF!</definedName>
    <definedName name="hd" localSheetId="62">#REF!</definedName>
    <definedName name="hd" localSheetId="0">#REF!</definedName>
    <definedName name="hd" localSheetId="28">#REF!</definedName>
    <definedName name="hd" localSheetId="8">#REF!</definedName>
    <definedName name="hd" localSheetId="14">#REF!</definedName>
    <definedName name="hd" localSheetId="5">#REF!</definedName>
    <definedName name="hd" localSheetId="32">#REF!</definedName>
    <definedName name="hd" localSheetId="57">#REF!</definedName>
    <definedName name="hd" localSheetId="58">#REF!</definedName>
    <definedName name="hd" localSheetId="6">#REF!</definedName>
    <definedName name="hd" localSheetId="31">#REF!</definedName>
    <definedName name="hd" localSheetId="2">#REF!</definedName>
    <definedName name="hd" localSheetId="3">#REF!</definedName>
    <definedName name="hd" localSheetId="4">#REF!</definedName>
    <definedName name="hd" localSheetId="23">#REF!</definedName>
    <definedName name="hd" localSheetId="12">#REF!</definedName>
    <definedName name="hd" localSheetId="13">#REF!</definedName>
    <definedName name="hd" localSheetId="11">#REF!</definedName>
    <definedName name="hd" localSheetId="27">#REF!</definedName>
    <definedName name="hd" localSheetId="30">#REF!</definedName>
    <definedName name="hd" localSheetId="29">#REF!</definedName>
    <definedName name="hd" localSheetId="22">#REF!</definedName>
    <definedName name="hd">#REF!</definedName>
    <definedName name="HEL" localSheetId="57">[1]LAB!$B$45:$H$45</definedName>
    <definedName name="HEL" localSheetId="58">[1]LAB!$B$45:$H$45</definedName>
    <definedName name="HEL">[1]LAB!$B$45:$H$45</definedName>
    <definedName name="Im30.91" localSheetId="37">#REF!</definedName>
    <definedName name="Im30.91" localSheetId="39">#REF!</definedName>
    <definedName name="Im30.91" localSheetId="46">#REF!</definedName>
    <definedName name="Im30.91" localSheetId="43">#REF!</definedName>
    <definedName name="Im30.91" localSheetId="41">#REF!</definedName>
    <definedName name="Im30.91" localSheetId="7">#REF!</definedName>
    <definedName name="Im30.91" localSheetId="34">#REF!</definedName>
    <definedName name="Im30.91" localSheetId="33">#REF!</definedName>
    <definedName name="Im30.91" localSheetId="47">#REF!</definedName>
    <definedName name="Im30.91" localSheetId="17">#REF!</definedName>
    <definedName name="Im30.91" localSheetId="44">#REF!</definedName>
    <definedName name="Im30.91" localSheetId="42">#REF!</definedName>
    <definedName name="Im30.91" localSheetId="9">#REF!</definedName>
    <definedName name="Im30.91" localSheetId="15">#REF!</definedName>
    <definedName name="Im30.91" localSheetId="38">#REF!</definedName>
    <definedName name="Im30.91" localSheetId="18">#REF!</definedName>
    <definedName name="Im30.91" localSheetId="36">#REF!</definedName>
    <definedName name="Im30.91" localSheetId="35">#REF!</definedName>
    <definedName name="Im30.91" localSheetId="16">#REF!</definedName>
    <definedName name="Im30.91" localSheetId="55">#REF!</definedName>
    <definedName name="Im30.91" localSheetId="52">#REF!</definedName>
    <definedName name="Im30.91" localSheetId="54">#REF!</definedName>
    <definedName name="Im30.91" localSheetId="53">#REF!</definedName>
    <definedName name="Im30.91" localSheetId="48">#REF!</definedName>
    <definedName name="Im30.91" localSheetId="50">#REF!</definedName>
    <definedName name="Im30.91" localSheetId="49">#REF!</definedName>
    <definedName name="Im30.91" localSheetId="51">#REF!</definedName>
    <definedName name="Im30.91" localSheetId="61">#REF!</definedName>
    <definedName name="Im30.91" localSheetId="19">#REF!</definedName>
    <definedName name="Im30.91" localSheetId="40">#REF!</definedName>
    <definedName name="Im30.91" localSheetId="24">#REF!</definedName>
    <definedName name="Im30.91" localSheetId="60">#REF!</definedName>
    <definedName name="Im30.91" localSheetId="62">#REF!</definedName>
    <definedName name="Im30.91" localSheetId="0">#REF!</definedName>
    <definedName name="Im30.91" localSheetId="28">#REF!</definedName>
    <definedName name="Im30.91" localSheetId="8">#REF!</definedName>
    <definedName name="Im30.91" localSheetId="14">#REF!</definedName>
    <definedName name="Im30.91" localSheetId="5">#REF!</definedName>
    <definedName name="Im30.91" localSheetId="32">#REF!</definedName>
    <definedName name="Im30.91" localSheetId="57">#REF!</definedName>
    <definedName name="Im30.91" localSheetId="58">#REF!</definedName>
    <definedName name="Im30.91" localSheetId="6">#REF!</definedName>
    <definedName name="Im30.91" localSheetId="31">#REF!</definedName>
    <definedName name="Im30.91" localSheetId="2">#REF!</definedName>
    <definedName name="Im30.91" localSheetId="3">#REF!</definedName>
    <definedName name="Im30.91" localSheetId="4">#REF!</definedName>
    <definedName name="Im30.91" localSheetId="23">#REF!</definedName>
    <definedName name="Im30.91" localSheetId="12">#REF!</definedName>
    <definedName name="Im30.91" localSheetId="13">#REF!</definedName>
    <definedName name="Im30.91" localSheetId="11">#REF!</definedName>
    <definedName name="Im30.91" localSheetId="27">#REF!</definedName>
    <definedName name="Im30.91" localSheetId="30">#REF!</definedName>
    <definedName name="Im30.91" localSheetId="29">#REF!</definedName>
    <definedName name="Im30.91" localSheetId="22">#REF!</definedName>
    <definedName name="Im30.91">#REF!</definedName>
    <definedName name="lm30.11" localSheetId="57">'[1]30'!$J$89</definedName>
    <definedName name="lm30.11" localSheetId="58">'[1]30'!$J$89</definedName>
    <definedName name="lm30.11">'[1]30'!$J$89</definedName>
    <definedName name="lm30.114" localSheetId="37">#REF!</definedName>
    <definedName name="lm30.114" localSheetId="39">#REF!</definedName>
    <definedName name="lm30.114" localSheetId="46">#REF!</definedName>
    <definedName name="lm30.114" localSheetId="43">#REF!</definedName>
    <definedName name="lm30.114" localSheetId="41">#REF!</definedName>
    <definedName name="lm30.114" localSheetId="7">#REF!</definedName>
    <definedName name="lm30.114" localSheetId="34">#REF!</definedName>
    <definedName name="lm30.114" localSheetId="33">#REF!</definedName>
    <definedName name="lm30.114" localSheetId="47">#REF!</definedName>
    <definedName name="lm30.114" localSheetId="17">#REF!</definedName>
    <definedName name="lm30.114" localSheetId="44">#REF!</definedName>
    <definedName name="lm30.114" localSheetId="42">#REF!</definedName>
    <definedName name="lm30.114" localSheetId="9">#REF!</definedName>
    <definedName name="lm30.114" localSheetId="15">#REF!</definedName>
    <definedName name="lm30.114" localSheetId="38">#REF!</definedName>
    <definedName name="lm30.114" localSheetId="18">#REF!</definedName>
    <definedName name="lm30.114" localSheetId="36">#REF!</definedName>
    <definedName name="lm30.114" localSheetId="35">#REF!</definedName>
    <definedName name="lm30.114" localSheetId="16">#REF!</definedName>
    <definedName name="lm30.114" localSheetId="55">#REF!</definedName>
    <definedName name="lm30.114" localSheetId="52">#REF!</definedName>
    <definedName name="lm30.114" localSheetId="54">#REF!</definedName>
    <definedName name="lm30.114" localSheetId="53">#REF!</definedName>
    <definedName name="lm30.114" localSheetId="48">#REF!</definedName>
    <definedName name="lm30.114" localSheetId="50">#REF!</definedName>
    <definedName name="lm30.114" localSheetId="49">#REF!</definedName>
    <definedName name="lm30.114" localSheetId="51">#REF!</definedName>
    <definedName name="lm30.114" localSheetId="61">#REF!</definedName>
    <definedName name="lm30.114" localSheetId="19">#REF!</definedName>
    <definedName name="lm30.114" localSheetId="40">#REF!</definedName>
    <definedName name="lm30.114" localSheetId="24">#REF!</definedName>
    <definedName name="lm30.114" localSheetId="60">#REF!</definedName>
    <definedName name="lm30.114" localSheetId="62">#REF!</definedName>
    <definedName name="lm30.114" localSheetId="0">#REF!</definedName>
    <definedName name="lm30.114" localSheetId="28">#REF!</definedName>
    <definedName name="lm30.114" localSheetId="8">#REF!</definedName>
    <definedName name="lm30.114" localSheetId="14">#REF!</definedName>
    <definedName name="lm30.114" localSheetId="5">#REF!</definedName>
    <definedName name="lm30.114" localSheetId="32">#REF!</definedName>
    <definedName name="lm30.114" localSheetId="57">#REF!</definedName>
    <definedName name="lm30.114" localSheetId="58">#REF!</definedName>
    <definedName name="lm30.114" localSheetId="6">#REF!</definedName>
    <definedName name="lm30.114" localSheetId="31">#REF!</definedName>
    <definedName name="lm30.114" localSheetId="2">#REF!</definedName>
    <definedName name="lm30.114" localSheetId="3">#REF!</definedName>
    <definedName name="lm30.114" localSheetId="4">#REF!</definedName>
    <definedName name="lm30.114" localSheetId="23">#REF!</definedName>
    <definedName name="lm30.114" localSheetId="12">#REF!</definedName>
    <definedName name="lm30.114" localSheetId="13">#REF!</definedName>
    <definedName name="lm30.114" localSheetId="11">#REF!</definedName>
    <definedName name="lm30.114" localSheetId="27">#REF!</definedName>
    <definedName name="lm30.114" localSheetId="30">#REF!</definedName>
    <definedName name="lm30.114" localSheetId="29">#REF!</definedName>
    <definedName name="lm30.114" localSheetId="22">#REF!</definedName>
    <definedName name="lm30.114">#REF!</definedName>
    <definedName name="lm30.12" localSheetId="57">'[1]30'!$J$112</definedName>
    <definedName name="lm30.12" localSheetId="58">'[1]30'!$J$112</definedName>
    <definedName name="lm30.12">'[1]30'!$J$112</definedName>
    <definedName name="lm30.13" localSheetId="57">'[1]30'!$J$135</definedName>
    <definedName name="lm30.13" localSheetId="58">'[1]30'!$J$135</definedName>
    <definedName name="lm30.13">'[1]30'!$J$135</definedName>
    <definedName name="lm30.14" localSheetId="57">'[1]30'!$J$158</definedName>
    <definedName name="lm30.14" localSheetId="58">'[1]30'!$J$158</definedName>
    <definedName name="lm30.14">'[1]30'!$J$158</definedName>
    <definedName name="lm30.19" localSheetId="57">'[1]30'!$J$228</definedName>
    <definedName name="lm30.19" localSheetId="58">'[1]30'!$J$228</definedName>
    <definedName name="lm30.19">'[1]30'!$J$228</definedName>
    <definedName name="lm30.1a" localSheetId="57">'[1]30'!$J$13</definedName>
    <definedName name="lm30.1a" localSheetId="58">'[1]30'!$J$13</definedName>
    <definedName name="lm30.1a">'[1]30'!$J$13</definedName>
    <definedName name="lm30.20" localSheetId="57">'[1]30'!$J$251</definedName>
    <definedName name="lm30.20" localSheetId="58">'[1]30'!$J$251</definedName>
    <definedName name="lm30.20">'[1]30'!$J$251</definedName>
    <definedName name="lm30.3a" localSheetId="57">'[1]30'!$J$34</definedName>
    <definedName name="lm30.3a" localSheetId="58">'[1]30'!$J$34</definedName>
    <definedName name="lm30.3a">'[1]30'!$J$34</definedName>
    <definedName name="lm30.5a" localSheetId="37">#REF!</definedName>
    <definedName name="lm30.5a" localSheetId="39">#REF!</definedName>
    <definedName name="lm30.5a" localSheetId="46">#REF!</definedName>
    <definedName name="lm30.5a" localSheetId="43">#REF!</definedName>
    <definedName name="lm30.5a" localSheetId="41">#REF!</definedName>
    <definedName name="lm30.5a" localSheetId="7">#REF!</definedName>
    <definedName name="lm30.5a" localSheetId="34">#REF!</definedName>
    <definedName name="lm30.5a" localSheetId="33">#REF!</definedName>
    <definedName name="lm30.5a" localSheetId="47">#REF!</definedName>
    <definedName name="lm30.5a" localSheetId="17">#REF!</definedName>
    <definedName name="lm30.5a" localSheetId="44">#REF!</definedName>
    <definedName name="lm30.5a" localSheetId="42">#REF!</definedName>
    <definedName name="lm30.5a" localSheetId="9">#REF!</definedName>
    <definedName name="lm30.5a" localSheetId="15">#REF!</definedName>
    <definedName name="lm30.5a" localSheetId="38">#REF!</definedName>
    <definedName name="lm30.5a" localSheetId="18">#REF!</definedName>
    <definedName name="lm30.5a" localSheetId="36">#REF!</definedName>
    <definedName name="lm30.5a" localSheetId="35">#REF!</definedName>
    <definedName name="lm30.5a" localSheetId="16">#REF!</definedName>
    <definedName name="lm30.5a" localSheetId="55">#REF!</definedName>
    <definedName name="lm30.5a" localSheetId="52">#REF!</definedName>
    <definedName name="lm30.5a" localSheetId="54">#REF!</definedName>
    <definedName name="lm30.5a" localSheetId="53">#REF!</definedName>
    <definedName name="lm30.5a" localSheetId="48">#REF!</definedName>
    <definedName name="lm30.5a" localSheetId="50">#REF!</definedName>
    <definedName name="lm30.5a" localSheetId="49">#REF!</definedName>
    <definedName name="lm30.5a" localSheetId="51">#REF!</definedName>
    <definedName name="lm30.5a" localSheetId="61">#REF!</definedName>
    <definedName name="lm30.5a" localSheetId="19">#REF!</definedName>
    <definedName name="lm30.5a" localSheetId="40">#REF!</definedName>
    <definedName name="lm30.5a" localSheetId="24">#REF!</definedName>
    <definedName name="lm30.5a" localSheetId="60">#REF!</definedName>
    <definedName name="lm30.5a" localSheetId="62">#REF!</definedName>
    <definedName name="lm30.5a" localSheetId="0">#REF!</definedName>
    <definedName name="lm30.5a" localSheetId="28">#REF!</definedName>
    <definedName name="lm30.5a" localSheetId="8">#REF!</definedName>
    <definedName name="lm30.5a" localSheetId="14">#REF!</definedName>
    <definedName name="lm30.5a" localSheetId="5">#REF!</definedName>
    <definedName name="lm30.5a" localSheetId="32">#REF!</definedName>
    <definedName name="lm30.5a" localSheetId="57">#REF!</definedName>
    <definedName name="lm30.5a" localSheetId="58">#REF!</definedName>
    <definedName name="lm30.5a" localSheetId="6">#REF!</definedName>
    <definedName name="lm30.5a" localSheetId="31">#REF!</definedName>
    <definedName name="lm30.5a" localSheetId="2">#REF!</definedName>
    <definedName name="lm30.5a" localSheetId="3">#REF!</definedName>
    <definedName name="lm30.5a" localSheetId="4">#REF!</definedName>
    <definedName name="lm30.5a" localSheetId="23">#REF!</definedName>
    <definedName name="lm30.5a" localSheetId="12">#REF!</definedName>
    <definedName name="lm30.5a" localSheetId="13">#REF!</definedName>
    <definedName name="lm30.5a" localSheetId="11">#REF!</definedName>
    <definedName name="lm30.5a" localSheetId="27">#REF!</definedName>
    <definedName name="lm30.5a" localSheetId="30">#REF!</definedName>
    <definedName name="lm30.5a" localSheetId="29">#REF!</definedName>
    <definedName name="lm30.5a" localSheetId="22">#REF!</definedName>
    <definedName name="lm30.5a">#REF!</definedName>
    <definedName name="lm30.91" localSheetId="37">#REF!</definedName>
    <definedName name="lm30.91" localSheetId="39">#REF!</definedName>
    <definedName name="lm30.91" localSheetId="46">#REF!</definedName>
    <definedName name="lm30.91" localSheetId="43">#REF!</definedName>
    <definedName name="lm30.91" localSheetId="41">#REF!</definedName>
    <definedName name="lm30.91" localSheetId="7">#REF!</definedName>
    <definedName name="lm30.91" localSheetId="34">#REF!</definedName>
    <definedName name="lm30.91" localSheetId="33">#REF!</definedName>
    <definedName name="lm30.91" localSheetId="47">#REF!</definedName>
    <definedName name="lm30.91" localSheetId="17">#REF!</definedName>
    <definedName name="lm30.91" localSheetId="44">#REF!</definedName>
    <definedName name="lm30.91" localSheetId="42">#REF!</definedName>
    <definedName name="lm30.91" localSheetId="9">#REF!</definedName>
    <definedName name="lm30.91" localSheetId="15">#REF!</definedName>
    <definedName name="lm30.91" localSheetId="38">#REF!</definedName>
    <definedName name="lm30.91" localSheetId="18">#REF!</definedName>
    <definedName name="lm30.91" localSheetId="36">#REF!</definedName>
    <definedName name="lm30.91" localSheetId="35">#REF!</definedName>
    <definedName name="lm30.91" localSheetId="16">#REF!</definedName>
    <definedName name="lm30.91" localSheetId="55">#REF!</definedName>
    <definedName name="lm30.91" localSheetId="52">#REF!</definedName>
    <definedName name="lm30.91" localSheetId="54">#REF!</definedName>
    <definedName name="lm30.91" localSheetId="53">#REF!</definedName>
    <definedName name="lm30.91" localSheetId="48">#REF!</definedName>
    <definedName name="lm30.91" localSheetId="50">#REF!</definedName>
    <definedName name="lm30.91" localSheetId="49">#REF!</definedName>
    <definedName name="lm30.91" localSheetId="51">#REF!</definedName>
    <definedName name="lm30.91" localSheetId="61">#REF!</definedName>
    <definedName name="lm30.91" localSheetId="19">#REF!</definedName>
    <definedName name="lm30.91" localSheetId="40">#REF!</definedName>
    <definedName name="lm30.91" localSheetId="24">#REF!</definedName>
    <definedName name="lm30.91" localSheetId="60">#REF!</definedName>
    <definedName name="lm30.91" localSheetId="62">#REF!</definedName>
    <definedName name="lm30.91" localSheetId="0">#REF!</definedName>
    <definedName name="lm30.91" localSheetId="28">#REF!</definedName>
    <definedName name="lm30.91" localSheetId="8">#REF!</definedName>
    <definedName name="lm30.91" localSheetId="14">#REF!</definedName>
    <definedName name="lm30.91" localSheetId="5">#REF!</definedName>
    <definedName name="lm30.91" localSheetId="32">#REF!</definedName>
    <definedName name="lm30.91" localSheetId="57">#REF!</definedName>
    <definedName name="lm30.91" localSheetId="58">#REF!</definedName>
    <definedName name="lm30.91" localSheetId="6">#REF!</definedName>
    <definedName name="lm30.91" localSheetId="31">#REF!</definedName>
    <definedName name="lm30.91" localSheetId="2">#REF!</definedName>
    <definedName name="lm30.91" localSheetId="3">#REF!</definedName>
    <definedName name="lm30.91" localSheetId="4">#REF!</definedName>
    <definedName name="lm30.91" localSheetId="23">#REF!</definedName>
    <definedName name="lm30.91" localSheetId="12">#REF!</definedName>
    <definedName name="lm30.91" localSheetId="13">#REF!</definedName>
    <definedName name="lm30.91" localSheetId="11">#REF!</definedName>
    <definedName name="lm30.91" localSheetId="27">#REF!</definedName>
    <definedName name="lm30.91" localSheetId="30">#REF!</definedName>
    <definedName name="lm30.91" localSheetId="29">#REF!</definedName>
    <definedName name="lm30.91" localSheetId="22">#REF!</definedName>
    <definedName name="lm30.91">#REF!</definedName>
    <definedName name="loose.1" localSheetId="37">#REF!</definedName>
    <definedName name="loose.1" localSheetId="39">#REF!</definedName>
    <definedName name="loose.1" localSheetId="46">#REF!</definedName>
    <definedName name="loose.1" localSheetId="43">#REF!</definedName>
    <definedName name="loose.1" localSheetId="41">#REF!</definedName>
    <definedName name="loose.1" localSheetId="7">#REF!</definedName>
    <definedName name="loose.1" localSheetId="34">#REF!</definedName>
    <definedName name="loose.1" localSheetId="33">#REF!</definedName>
    <definedName name="loose.1" localSheetId="47">#REF!</definedName>
    <definedName name="loose.1" localSheetId="17">#REF!</definedName>
    <definedName name="loose.1" localSheetId="44">#REF!</definedName>
    <definedName name="loose.1" localSheetId="42">#REF!</definedName>
    <definedName name="loose.1" localSheetId="9">#REF!</definedName>
    <definedName name="loose.1" localSheetId="15">#REF!</definedName>
    <definedName name="loose.1" localSheetId="38">#REF!</definedName>
    <definedName name="loose.1" localSheetId="18">#REF!</definedName>
    <definedName name="loose.1" localSheetId="36">#REF!</definedName>
    <definedName name="loose.1" localSheetId="35">#REF!</definedName>
    <definedName name="loose.1" localSheetId="16">#REF!</definedName>
    <definedName name="loose.1" localSheetId="55">#REF!</definedName>
    <definedName name="loose.1" localSheetId="52">#REF!</definedName>
    <definedName name="loose.1" localSheetId="54">#REF!</definedName>
    <definedName name="loose.1" localSheetId="53">#REF!</definedName>
    <definedName name="loose.1" localSheetId="48">#REF!</definedName>
    <definedName name="loose.1" localSheetId="50">#REF!</definedName>
    <definedName name="loose.1" localSheetId="49">#REF!</definedName>
    <definedName name="loose.1" localSheetId="51">#REF!</definedName>
    <definedName name="loose.1" localSheetId="61">#REF!</definedName>
    <definedName name="loose.1" localSheetId="19">#REF!</definedName>
    <definedName name="loose.1" localSheetId="40">#REF!</definedName>
    <definedName name="loose.1" localSheetId="24">#REF!</definedName>
    <definedName name="loose.1" localSheetId="60">#REF!</definedName>
    <definedName name="loose.1" localSheetId="62">#REF!</definedName>
    <definedName name="loose.1" localSheetId="0">#REF!</definedName>
    <definedName name="loose.1" localSheetId="28">#REF!</definedName>
    <definedName name="loose.1" localSheetId="8">#REF!</definedName>
    <definedName name="loose.1" localSheetId="14">#REF!</definedName>
    <definedName name="loose.1" localSheetId="5">#REF!</definedName>
    <definedName name="loose.1" localSheetId="32">#REF!</definedName>
    <definedName name="loose.1" localSheetId="57">#REF!</definedName>
    <definedName name="loose.1" localSheetId="58">#REF!</definedName>
    <definedName name="loose.1" localSheetId="6">#REF!</definedName>
    <definedName name="loose.1" localSheetId="31">#REF!</definedName>
    <definedName name="loose.1" localSheetId="2">#REF!</definedName>
    <definedName name="loose.1" localSheetId="3">#REF!</definedName>
    <definedName name="loose.1" localSheetId="4">#REF!</definedName>
    <definedName name="loose.1" localSheetId="23">#REF!</definedName>
    <definedName name="loose.1" localSheetId="12">#REF!</definedName>
    <definedName name="loose.1" localSheetId="13">#REF!</definedName>
    <definedName name="loose.1" localSheetId="11">#REF!</definedName>
    <definedName name="loose.1" localSheetId="27">#REF!</definedName>
    <definedName name="loose.1" localSheetId="30">#REF!</definedName>
    <definedName name="loose.1" localSheetId="29">#REF!</definedName>
    <definedName name="loose.1" localSheetId="22">#REF!</definedName>
    <definedName name="loose.1">#REF!</definedName>
    <definedName name="Manhole_S.Line" localSheetId="37">'[3]Cost Earth Work MRS'!#REF!</definedName>
    <definedName name="Manhole_S.Line" localSheetId="39">'[3]Cost Earth Work MRS'!#REF!</definedName>
    <definedName name="Manhole_S.Line" localSheetId="46">'[3]Cost Earth Work MRS'!#REF!</definedName>
    <definedName name="Manhole_S.Line" localSheetId="43">'[3]Cost Earth Work MRS'!#REF!</definedName>
    <definedName name="Manhole_S.Line" localSheetId="41">'[3]Cost Earth Work MRS'!#REF!</definedName>
    <definedName name="Manhole_S.Line" localSheetId="7">'[3]Cost Earth Work MRS'!#REF!</definedName>
    <definedName name="Manhole_S.Line" localSheetId="34">'[3]Cost Earth Work MRS'!#REF!</definedName>
    <definedName name="Manhole_S.Line" localSheetId="33">'[3]Cost Earth Work MRS'!#REF!</definedName>
    <definedName name="Manhole_S.Line" localSheetId="47">'[3]Cost Earth Work MRS'!#REF!</definedName>
    <definedName name="Manhole_S.Line" localSheetId="17">'[3]Cost Earth Work MRS'!#REF!</definedName>
    <definedName name="Manhole_S.Line" localSheetId="44">'[3]Cost Earth Work MRS'!#REF!</definedName>
    <definedName name="Manhole_S.Line" localSheetId="42">'[3]Cost Earth Work MRS'!#REF!</definedName>
    <definedName name="Manhole_S.Line" localSheetId="9">'[4]Cost Earth Work MRS'!#REF!</definedName>
    <definedName name="Manhole_S.Line" localSheetId="15">'[4]Cost Earth Work MRS'!#REF!</definedName>
    <definedName name="Manhole_S.Line" localSheetId="38">'[3]Cost Earth Work MRS'!#REF!</definedName>
    <definedName name="Manhole_S.Line" localSheetId="18">'[3]Cost Earth Work MRS'!#REF!</definedName>
    <definedName name="Manhole_S.Line" localSheetId="36">'[3]Cost Earth Work MRS'!#REF!</definedName>
    <definedName name="Manhole_S.Line" localSheetId="35">'[3]Cost Earth Work MRS'!#REF!</definedName>
    <definedName name="Manhole_S.Line" localSheetId="16">'[3]Cost Earth Work MRS'!#REF!</definedName>
    <definedName name="Manhole_S.Line" localSheetId="55">'[3]Cost Earth Work MRS'!#REF!</definedName>
    <definedName name="Manhole_S.Line" localSheetId="52">'[3]Cost Earth Work MRS'!#REF!</definedName>
    <definedName name="Manhole_S.Line" localSheetId="54">'[3]Cost Earth Work MRS'!#REF!</definedName>
    <definedName name="Manhole_S.Line" localSheetId="53">'[3]Cost Earth Work MRS'!#REF!</definedName>
    <definedName name="Manhole_S.Line" localSheetId="48">'[3]Cost Earth Work MRS'!#REF!</definedName>
    <definedName name="Manhole_S.Line" localSheetId="50">'[3]Cost Earth Work MRS'!#REF!</definedName>
    <definedName name="Manhole_S.Line" localSheetId="49">'[3]Cost Earth Work MRS'!#REF!</definedName>
    <definedName name="Manhole_S.Line" localSheetId="51">'[3]Cost Earth Work MRS'!#REF!</definedName>
    <definedName name="Manhole_S.Line" localSheetId="61">'[3]Cost Earth Work MRS'!#REF!</definedName>
    <definedName name="Manhole_S.Line" localSheetId="19">'[3]Cost Earth Work MRS'!#REF!</definedName>
    <definedName name="Manhole_S.Line" localSheetId="40">'[3]Cost Earth Work MRS'!#REF!</definedName>
    <definedName name="Manhole_S.Line" localSheetId="24">'[3]Cost Earth Work MRS'!#REF!</definedName>
    <definedName name="Manhole_S.Line" localSheetId="60">'[3]Cost Earth Work MRS'!#REF!</definedName>
    <definedName name="Manhole_S.Line" localSheetId="62">'[3]Cost Earth Work MRS'!#REF!</definedName>
    <definedName name="Manhole_S.Line" localSheetId="0">'[3]Cost Earth Work MRS'!#REF!</definedName>
    <definedName name="Manhole_S.Line" localSheetId="28">'[3]Cost Earth Work MRS'!#REF!</definedName>
    <definedName name="Manhole_S.Line" localSheetId="8">'[4]Cost Earth Work MRS'!#REF!</definedName>
    <definedName name="Manhole_S.Line" localSheetId="14">'[4]Cost Earth Work MRS'!#REF!</definedName>
    <definedName name="Manhole_S.Line" localSheetId="5">'[3]Cost Earth Work MRS'!#REF!</definedName>
    <definedName name="Manhole_S.Line" localSheetId="32">'[3]Cost Earth Work MRS'!#REF!</definedName>
    <definedName name="Manhole_S.Line" localSheetId="57">'[3]Cost Earth Work MRS'!#REF!</definedName>
    <definedName name="Manhole_S.Line" localSheetId="58">'[3]Cost Earth Work MRS'!#REF!</definedName>
    <definedName name="Manhole_S.Line" localSheetId="6">'[3]Cost Earth Work MRS'!#REF!</definedName>
    <definedName name="Manhole_S.Line" localSheetId="31">'[3]Cost Earth Work MRS'!#REF!</definedName>
    <definedName name="Manhole_S.Line" localSheetId="2">'[3]Cost Earth Work MRS'!#REF!</definedName>
    <definedName name="Manhole_S.Line" localSheetId="3">'[3]Cost Earth Work MRS'!#REF!</definedName>
    <definedName name="Manhole_S.Line" localSheetId="4">'[3]Cost Earth Work MRS'!#REF!</definedName>
    <definedName name="Manhole_S.Line" localSheetId="23">'[3]Cost Earth Work MRS'!#REF!</definedName>
    <definedName name="Manhole_S.Line" localSheetId="12">'[3]Cost Earth Work MRS'!#REF!</definedName>
    <definedName name="Manhole_S.Line" localSheetId="13">'[3]Cost Earth Work MRS'!#REF!</definedName>
    <definedName name="Manhole_S.Line" localSheetId="11">'[3]Cost Earth Work MRS'!#REF!</definedName>
    <definedName name="Manhole_S.Line" localSheetId="27">'[3]Cost Earth Work MRS'!#REF!</definedName>
    <definedName name="Manhole_S.Line" localSheetId="30">'[3]Cost Earth Work MRS'!#REF!</definedName>
    <definedName name="Manhole_S.Line" localSheetId="29">'[3]Cost Earth Work MRS'!#REF!</definedName>
    <definedName name="Manhole_S.Line" localSheetId="22">'[3]Cost Earth Work MRS'!#REF!</definedName>
    <definedName name="Manhole_S.Line">'[3]Cost Earth Work MRS'!#REF!</definedName>
    <definedName name="manualstation" localSheetId="37">#REF!</definedName>
    <definedName name="manualstation" localSheetId="39">#REF!</definedName>
    <definedName name="manualstation" localSheetId="46">#REF!</definedName>
    <definedName name="manualstation" localSheetId="43">#REF!</definedName>
    <definedName name="manualstation" localSheetId="41">#REF!</definedName>
    <definedName name="manualstation" localSheetId="7">#REF!</definedName>
    <definedName name="manualstation" localSheetId="34">#REF!</definedName>
    <definedName name="manualstation" localSheetId="33">#REF!</definedName>
    <definedName name="manualstation" localSheetId="47">#REF!</definedName>
    <definedName name="manualstation" localSheetId="17">#REF!</definedName>
    <definedName name="manualstation" localSheetId="44">#REF!</definedName>
    <definedName name="manualstation" localSheetId="42">#REF!</definedName>
    <definedName name="manualstation" localSheetId="9">#REF!</definedName>
    <definedName name="manualstation" localSheetId="15">#REF!</definedName>
    <definedName name="manualstation" localSheetId="38">#REF!</definedName>
    <definedName name="manualstation" localSheetId="18">#REF!</definedName>
    <definedName name="manualstation" localSheetId="36">#REF!</definedName>
    <definedName name="manualstation" localSheetId="35">#REF!</definedName>
    <definedName name="manualstation" localSheetId="16">#REF!</definedName>
    <definedName name="manualstation" localSheetId="55">#REF!</definedName>
    <definedName name="manualstation" localSheetId="52">#REF!</definedName>
    <definedName name="manualstation" localSheetId="54">#REF!</definedName>
    <definedName name="manualstation" localSheetId="53">#REF!</definedName>
    <definedName name="manualstation" localSheetId="48">#REF!</definedName>
    <definedName name="manualstation" localSheetId="50">#REF!</definedName>
    <definedName name="manualstation" localSheetId="49">#REF!</definedName>
    <definedName name="manualstation" localSheetId="51">#REF!</definedName>
    <definedName name="manualstation" localSheetId="61">#REF!</definedName>
    <definedName name="manualstation" localSheetId="19">#REF!</definedName>
    <definedName name="manualstation" localSheetId="40">#REF!</definedName>
    <definedName name="manualstation" localSheetId="24">#REF!</definedName>
    <definedName name="manualstation" localSheetId="60">#REF!</definedName>
    <definedName name="manualstation" localSheetId="62">#REF!</definedName>
    <definedName name="manualstation" localSheetId="0">#REF!</definedName>
    <definedName name="manualstation" localSheetId="28">#REF!</definedName>
    <definedName name="manualstation" localSheetId="8">#REF!</definedName>
    <definedName name="manualstation" localSheetId="14">#REF!</definedName>
    <definedName name="manualstation" localSheetId="5">#REF!</definedName>
    <definedName name="manualstation" localSheetId="32">#REF!</definedName>
    <definedName name="manualstation" localSheetId="57">#REF!</definedName>
    <definedName name="manualstation" localSheetId="58">#REF!</definedName>
    <definedName name="manualstation" localSheetId="6">#REF!</definedName>
    <definedName name="manualstation" localSheetId="31">#REF!</definedName>
    <definedName name="manualstation" localSheetId="2">#REF!</definedName>
    <definedName name="manualstation" localSheetId="3">#REF!</definedName>
    <definedName name="manualstation" localSheetId="4">#REF!</definedName>
    <definedName name="manualstation" localSheetId="23">#REF!</definedName>
    <definedName name="manualstation" localSheetId="12">#REF!</definedName>
    <definedName name="manualstation" localSheetId="13">#REF!</definedName>
    <definedName name="manualstation" localSheetId="11">#REF!</definedName>
    <definedName name="manualstation" localSheetId="27">#REF!</definedName>
    <definedName name="manualstation" localSheetId="30">#REF!</definedName>
    <definedName name="manualstation" localSheetId="29">#REF!</definedName>
    <definedName name="manualstation" localSheetId="22">#REF!</definedName>
    <definedName name="manualstation">#REF!</definedName>
    <definedName name="MB" localSheetId="37">#REF!</definedName>
    <definedName name="MB" localSheetId="39">#REF!</definedName>
    <definedName name="MB" localSheetId="46">#REF!</definedName>
    <definedName name="MB" localSheetId="43">#REF!</definedName>
    <definedName name="MB" localSheetId="41">#REF!</definedName>
    <definedName name="MB" localSheetId="7">#REF!</definedName>
    <definedName name="MB" localSheetId="34">#REF!</definedName>
    <definedName name="MB" localSheetId="33">#REF!</definedName>
    <definedName name="MB" localSheetId="47">#REF!</definedName>
    <definedName name="MB" localSheetId="17">#REF!</definedName>
    <definedName name="MB" localSheetId="44">#REF!</definedName>
    <definedName name="MB" localSheetId="42">#REF!</definedName>
    <definedName name="MB" localSheetId="9">#REF!</definedName>
    <definedName name="MB" localSheetId="15">#REF!</definedName>
    <definedName name="MB" localSheetId="38">#REF!</definedName>
    <definedName name="MB" localSheetId="18">#REF!</definedName>
    <definedName name="MB" localSheetId="36">#REF!</definedName>
    <definedName name="MB" localSheetId="35">#REF!</definedName>
    <definedName name="MB" localSheetId="16">#REF!</definedName>
    <definedName name="MB" localSheetId="55">#REF!</definedName>
    <definedName name="MB" localSheetId="52">#REF!</definedName>
    <definedName name="MB" localSheetId="54">#REF!</definedName>
    <definedName name="MB" localSheetId="53">#REF!</definedName>
    <definedName name="MB" localSheetId="48">#REF!</definedName>
    <definedName name="MB" localSheetId="50">#REF!</definedName>
    <definedName name="MB" localSheetId="49">#REF!</definedName>
    <definedName name="MB" localSheetId="51">#REF!</definedName>
    <definedName name="MB" localSheetId="61">#REF!</definedName>
    <definedName name="MB" localSheetId="19">#REF!</definedName>
    <definedName name="MB" localSheetId="40">#REF!</definedName>
    <definedName name="MB" localSheetId="24">#REF!</definedName>
    <definedName name="MB" localSheetId="60">#REF!</definedName>
    <definedName name="MB" localSheetId="62">#REF!</definedName>
    <definedName name="MB" localSheetId="0">#REF!</definedName>
    <definedName name="MB" localSheetId="28">#REF!</definedName>
    <definedName name="MB" localSheetId="8">#REF!</definedName>
    <definedName name="MB" localSheetId="14">#REF!</definedName>
    <definedName name="MB" localSheetId="5">#REF!</definedName>
    <definedName name="MB" localSheetId="32">#REF!</definedName>
    <definedName name="MB" localSheetId="57">#REF!</definedName>
    <definedName name="MB" localSheetId="58">#REF!</definedName>
    <definedName name="MB" localSheetId="6">#REF!</definedName>
    <definedName name="MB" localSheetId="31">#REF!</definedName>
    <definedName name="MB" localSheetId="2">#REF!</definedName>
    <definedName name="MB" localSheetId="3">#REF!</definedName>
    <definedName name="MB" localSheetId="4">#REF!</definedName>
    <definedName name="MB" localSheetId="23">#REF!</definedName>
    <definedName name="MB" localSheetId="12">#REF!</definedName>
    <definedName name="MB" localSheetId="13">#REF!</definedName>
    <definedName name="MB" localSheetId="11">#REF!</definedName>
    <definedName name="MB" localSheetId="27">#REF!</definedName>
    <definedName name="MB" localSheetId="30">#REF!</definedName>
    <definedName name="MB" localSheetId="29">#REF!</definedName>
    <definedName name="MB" localSheetId="22">#REF!</definedName>
    <definedName name="MB">#REF!</definedName>
    <definedName name="_xlnm.Print_Area" localSheetId="7">BF!$A$1:$H$62</definedName>
    <definedName name="_xlnm.Print_Area" localSheetId="34">'BF Super Structure'!$A$2:$F$22</definedName>
    <definedName name="_xlnm.Print_Area" localSheetId="47">'Boq OHWT'!$A$1:$F$15</definedName>
    <definedName name="_xlnm.Print_Area" localSheetId="17">'BOQ RWT'!$A$1:$G$16</definedName>
    <definedName name="_xlnm.Print_Area" localSheetId="44">'Boq SP Tank'!$A$1:$F$16</definedName>
    <definedName name="_xlnm.Print_Area" localSheetId="26">'BOQ Summary'!$A$1:$C$13</definedName>
    <definedName name="_xlnm.Print_Area" localSheetId="42">'Boq UGWT'!$A$1:$F$16</definedName>
    <definedName name="_xlnm.Print_Area" localSheetId="9">'Eletrical Fixture SCHOOL '!$A$1:$Q$61</definedName>
    <definedName name="_xlnm.Print_Area" localSheetId="15">'Eletrical Fixture Staff resi'!$A$1:$Q$39</definedName>
    <definedName name="_xlnm.Print_Area" localSheetId="38">'FF Super Structure '!$A$2:$F$20</definedName>
    <definedName name="_xlnm.Print_Area" localSheetId="18">Foundation!$A$1:$I$95</definedName>
    <definedName name="_xlnm.Print_Area" localSheetId="36">'GF Super Structure'!$A$2:$F$22</definedName>
    <definedName name="_xlnm.Print_Area" localSheetId="16">'HARVESTING TANK '!$A$1:$L$34</definedName>
    <definedName name="_xlnm.Print_Area" localSheetId="55">'Material Sumary Building'!$A$1:$F$9</definedName>
    <definedName name="_xlnm.Print_Area" localSheetId="52">'Material Sumary Piles '!$A$1:$F$9</definedName>
    <definedName name="_xlnm.Print_Area" localSheetId="54">'Material Sumary POOL'!$A$1:$F$9</definedName>
    <definedName name="_xlnm.Print_Area" localSheetId="53">'Material Sumary Retaining Wall '!$A$1:$F$9</definedName>
    <definedName name="_xlnm.Print_Area" localSheetId="48">'MC Piles '!$A$1:$I$8</definedName>
    <definedName name="_xlnm.Print_Area" localSheetId="50">'MC POOL'!$A$1:$I$10</definedName>
    <definedName name="_xlnm.Print_Area" localSheetId="49">'MC Retaining Wall '!$A$1:$I$10</definedName>
    <definedName name="_xlnm.Print_Area" localSheetId="51">'MC Structure '!$A$1:$I$85</definedName>
    <definedName name="_xlnm.Print_Area" localSheetId="19">Mumty!$A$1:$H$46</definedName>
    <definedName name="_xlnm.Print_Area" localSheetId="40">'Mumty Super Structure '!$A$1:$F$21</definedName>
    <definedName name="_xlnm.Print_Area" localSheetId="24">OHWT!$A$1:$L$29</definedName>
    <definedName name="_xlnm.Print_Area" localSheetId="60">'optimized Sheet'!$A$1:$G$11</definedName>
    <definedName name="_xlnm.Print_Area" localSheetId="62">'optimized Sheet stage wise'!$A$1:$F$14</definedName>
    <definedName name="_xlnm.Print_Area" localSheetId="0">'Pil Work '!$A$1:$H$10</definedName>
    <definedName name="_xlnm.Print_Area" localSheetId="28">'Pile Work '!$A$1:$F$7</definedName>
    <definedName name="_xlnm.Print_Area" localSheetId="8">'Plumbing Fixture SCHOOL '!$A$1:$P$63</definedName>
    <definedName name="_xlnm.Print_Area" localSheetId="14">'Plumbing Fixture Staff Resi (2)'!$A$1:$P$63</definedName>
    <definedName name="_xlnm.Print_Area" localSheetId="5">POOL!$A$1:$L$4</definedName>
    <definedName name="_xlnm.Print_Area" localSheetId="32">'POOL BOQ '!$A$1:$F$16</definedName>
    <definedName name="_xlnm.Print_Area" localSheetId="6">'Retaining Wall '!$A$1:$H$44</definedName>
    <definedName name="_xlnm.Print_Area" localSheetId="31">'Retaining Wall BOQ'!$A$1:$F$24</definedName>
    <definedName name="_xlnm.Print_Area" localSheetId="2">'School BOQ '!$A$1:$H$52</definedName>
    <definedName name="_xlnm.Print_Area" localSheetId="3">'School BOQ FINISHING '!$A$1:$H$18</definedName>
    <definedName name="_xlnm.Print_Area" localSheetId="4">'School Building'!$A$1:$H$96</definedName>
    <definedName name="_xlnm.Print_Area" localSheetId="23">'Septic Tank'!$A$1:$L$37</definedName>
    <definedName name="_xlnm.Print_Area" localSheetId="12">'STAFF RESID BOQ '!$A$1:$G$40</definedName>
    <definedName name="_xlnm.Print_Area" localSheetId="13">'STAFF RESID BOQ  FINISHING BOQ '!$A$1:$G$15</definedName>
    <definedName name="_xlnm.Print_Area" localSheetId="11">'STAFF RESIDENCE '!$A$1:$H$83</definedName>
    <definedName name="_xlnm.Print_Area" localSheetId="1">'Summary of cost'!$A$1:$D$21</definedName>
    <definedName name="_xlnm.Print_Area" localSheetId="56">'Summary sheet '!$A$1:$G$20</definedName>
    <definedName name="_xlnm.Print_Area" localSheetId="22">'UGWT-1'!$A$1:$L$31</definedName>
    <definedName name="_xlnm.Print_Titles" localSheetId="7">BF!$1:$4</definedName>
    <definedName name="_xlnm.Print_Titles" localSheetId="34">'BF Super Structure'!$2:$2</definedName>
    <definedName name="_xlnm.Print_Titles" localSheetId="47">'Boq OHWT'!$2:$2</definedName>
    <definedName name="_xlnm.Print_Titles" localSheetId="17">'BOQ RWT'!$2:$2</definedName>
    <definedName name="_xlnm.Print_Titles" localSheetId="44">'Boq SP Tank'!$2:$2</definedName>
    <definedName name="_xlnm.Print_Titles" localSheetId="42">'Boq UGWT'!$2:$2</definedName>
    <definedName name="_xlnm.Print_Titles" localSheetId="9">'Eletrical Fixture SCHOOL '!$1:$4</definedName>
    <definedName name="_xlnm.Print_Titles" localSheetId="15">'Eletrical Fixture Staff resi'!$1:$4</definedName>
    <definedName name="_xlnm.Print_Titles" localSheetId="38">'FF Super Structure '!$2:$2</definedName>
    <definedName name="_xlnm.Print_Titles" localSheetId="18">Foundation!$1:$4</definedName>
    <definedName name="_xlnm.Print_Titles" localSheetId="36">'GF Super Structure'!$2:$2</definedName>
    <definedName name="_xlnm.Print_Titles" localSheetId="16">'HARVESTING TANK '!$1:$4</definedName>
    <definedName name="_xlnm.Print_Titles" localSheetId="55">'Material Sumary Building'!$4:$4</definedName>
    <definedName name="_xlnm.Print_Titles" localSheetId="52">'Material Sumary Piles '!$4:$4</definedName>
    <definedName name="_xlnm.Print_Titles" localSheetId="54">'Material Sumary POOL'!$4:$4</definedName>
    <definedName name="_xlnm.Print_Titles" localSheetId="53">'Material Sumary Retaining Wall '!$4:$4</definedName>
    <definedName name="_xlnm.Print_Titles" localSheetId="48">'MC Piles '!$1:$3</definedName>
    <definedName name="_xlnm.Print_Titles" localSheetId="50">'MC POOL'!$1:$3</definedName>
    <definedName name="_xlnm.Print_Titles" localSheetId="49">'MC Retaining Wall '!$1:$3</definedName>
    <definedName name="_xlnm.Print_Titles" localSheetId="51">'MC Structure '!$1:$3</definedName>
    <definedName name="_xlnm.Print_Titles" localSheetId="61">'MC Structure Optimized'!$1:$3</definedName>
    <definedName name="_xlnm.Print_Titles" localSheetId="19">Mumty!$1:$4</definedName>
    <definedName name="_xlnm.Print_Titles" localSheetId="40">'Mumty Super Structure '!$2:$2</definedName>
    <definedName name="_xlnm.Print_Titles" localSheetId="24">OHWT!$1:$4</definedName>
    <definedName name="_xlnm.Print_Titles" localSheetId="60">'optimized Sheet'!$4:$4</definedName>
    <definedName name="_xlnm.Print_Titles" localSheetId="62">'optimized Sheet stage wise'!$5:$5</definedName>
    <definedName name="_xlnm.Print_Titles" localSheetId="0">'Pil Work '!$1:$4</definedName>
    <definedName name="_xlnm.Print_Titles" localSheetId="28">'Pile Work '!$2:$2</definedName>
    <definedName name="_xlnm.Print_Titles" localSheetId="8">'Plumbing Fixture SCHOOL '!$1:$4</definedName>
    <definedName name="_xlnm.Print_Titles" localSheetId="14">'Plumbing Fixture Staff Resi (2)'!$1:$4</definedName>
    <definedName name="_xlnm.Print_Titles" localSheetId="5">POOL!$1:$4</definedName>
    <definedName name="_xlnm.Print_Titles" localSheetId="32">'POOL BOQ '!$2:$2</definedName>
    <definedName name="_xlnm.Print_Titles" localSheetId="6">'Retaining Wall '!$1:$4</definedName>
    <definedName name="_xlnm.Print_Titles" localSheetId="31">'Retaining Wall BOQ'!$2:$2</definedName>
    <definedName name="_xlnm.Print_Titles" localSheetId="2">'School BOQ '!$3:$3</definedName>
    <definedName name="_xlnm.Print_Titles" localSheetId="3">'School BOQ FINISHING '!$3:$3</definedName>
    <definedName name="_xlnm.Print_Titles" localSheetId="4">'School Building'!$1:$4</definedName>
    <definedName name="_xlnm.Print_Titles" localSheetId="23">'Septic Tank'!$1:$4</definedName>
    <definedName name="_xlnm.Print_Titles" localSheetId="12">'STAFF RESID BOQ '!$2:$2</definedName>
    <definedName name="_xlnm.Print_Titles" localSheetId="13">'STAFF RESID BOQ  FINISHING BOQ '!$2:$2</definedName>
    <definedName name="_xlnm.Print_Titles" localSheetId="11">'STAFF RESIDENCE '!$1:$4</definedName>
    <definedName name="_xlnm.Print_Titles" localSheetId="1">'Summary of cost'!$1:$4</definedName>
    <definedName name="_xlnm.Print_Titles" localSheetId="22">'UGWT-1'!$1:$4</definedName>
    <definedName name="pvc.100" localSheetId="37">#REF!</definedName>
    <definedName name="pvc.100" localSheetId="39">#REF!</definedName>
    <definedName name="pvc.100" localSheetId="46">#REF!</definedName>
    <definedName name="pvc.100" localSheetId="43">#REF!</definedName>
    <definedName name="pvc.100" localSheetId="41">#REF!</definedName>
    <definedName name="pvc.100" localSheetId="7">#REF!</definedName>
    <definedName name="pvc.100" localSheetId="34">#REF!</definedName>
    <definedName name="pvc.100" localSheetId="33">#REF!</definedName>
    <definedName name="pvc.100" localSheetId="47">#REF!</definedName>
    <definedName name="pvc.100" localSheetId="17">#REF!</definedName>
    <definedName name="pvc.100" localSheetId="44">#REF!</definedName>
    <definedName name="pvc.100" localSheetId="42">#REF!</definedName>
    <definedName name="pvc.100" localSheetId="9">#REF!</definedName>
    <definedName name="pvc.100" localSheetId="15">#REF!</definedName>
    <definedName name="pvc.100" localSheetId="38">#REF!</definedName>
    <definedName name="pvc.100" localSheetId="18">#REF!</definedName>
    <definedName name="pvc.100" localSheetId="36">#REF!</definedName>
    <definedName name="pvc.100" localSheetId="35">#REF!</definedName>
    <definedName name="pvc.100" localSheetId="16">#REF!</definedName>
    <definedName name="pvc.100" localSheetId="55">#REF!</definedName>
    <definedName name="pvc.100" localSheetId="52">#REF!</definedName>
    <definedName name="pvc.100" localSheetId="54">#REF!</definedName>
    <definedName name="pvc.100" localSheetId="53">#REF!</definedName>
    <definedName name="pvc.100" localSheetId="48">#REF!</definedName>
    <definedName name="pvc.100" localSheetId="50">#REF!</definedName>
    <definedName name="pvc.100" localSheetId="49">#REF!</definedName>
    <definedName name="pvc.100" localSheetId="51">#REF!</definedName>
    <definedName name="pvc.100" localSheetId="61">#REF!</definedName>
    <definedName name="pvc.100" localSheetId="19">#REF!</definedName>
    <definedName name="pvc.100" localSheetId="40">#REF!</definedName>
    <definedName name="pvc.100" localSheetId="24">#REF!</definedName>
    <definedName name="pvc.100" localSheetId="60">#REF!</definedName>
    <definedName name="pvc.100" localSheetId="62">#REF!</definedName>
    <definedName name="pvc.100" localSheetId="0">#REF!</definedName>
    <definedName name="pvc.100" localSheetId="28">#REF!</definedName>
    <definedName name="pvc.100" localSheetId="8">#REF!</definedName>
    <definedName name="pvc.100" localSheetId="14">#REF!</definedName>
    <definedName name="pvc.100" localSheetId="5">#REF!</definedName>
    <definedName name="pvc.100" localSheetId="32">#REF!</definedName>
    <definedName name="pvc.100" localSheetId="57">#REF!</definedName>
    <definedName name="pvc.100" localSheetId="58">#REF!</definedName>
    <definedName name="pvc.100" localSheetId="6">#REF!</definedName>
    <definedName name="pvc.100" localSheetId="31">#REF!</definedName>
    <definedName name="pvc.100" localSheetId="2">#REF!</definedName>
    <definedName name="pvc.100" localSheetId="3">#REF!</definedName>
    <definedName name="pvc.100" localSheetId="4">#REF!</definedName>
    <definedName name="pvc.100" localSheetId="23">#REF!</definedName>
    <definedName name="pvc.100" localSheetId="12">#REF!</definedName>
    <definedName name="pvc.100" localSheetId="13">#REF!</definedName>
    <definedName name="pvc.100" localSheetId="11">#REF!</definedName>
    <definedName name="pvc.100" localSheetId="27">#REF!</definedName>
    <definedName name="pvc.100" localSheetId="30">#REF!</definedName>
    <definedName name="pvc.100" localSheetId="29">#REF!</definedName>
    <definedName name="pvc.100" localSheetId="22">#REF!</definedName>
    <definedName name="pvc.100">#REF!</definedName>
    <definedName name="pvc.20" localSheetId="37">#REF!</definedName>
    <definedName name="pvc.20" localSheetId="39">#REF!</definedName>
    <definedName name="pvc.20" localSheetId="46">#REF!</definedName>
    <definedName name="pvc.20" localSheetId="43">#REF!</definedName>
    <definedName name="pvc.20" localSheetId="41">#REF!</definedName>
    <definedName name="pvc.20" localSheetId="7">#REF!</definedName>
    <definedName name="pvc.20" localSheetId="34">#REF!</definedName>
    <definedName name="pvc.20" localSheetId="33">#REF!</definedName>
    <definedName name="pvc.20" localSheetId="47">#REF!</definedName>
    <definedName name="pvc.20" localSheetId="17">#REF!</definedName>
    <definedName name="pvc.20" localSheetId="44">#REF!</definedName>
    <definedName name="pvc.20" localSheetId="42">#REF!</definedName>
    <definedName name="pvc.20" localSheetId="9">#REF!</definedName>
    <definedName name="pvc.20" localSheetId="15">#REF!</definedName>
    <definedName name="pvc.20" localSheetId="38">#REF!</definedName>
    <definedName name="pvc.20" localSheetId="18">#REF!</definedName>
    <definedName name="pvc.20" localSheetId="36">#REF!</definedName>
    <definedName name="pvc.20" localSheetId="35">#REF!</definedName>
    <definedName name="pvc.20" localSheetId="16">#REF!</definedName>
    <definedName name="pvc.20" localSheetId="55">#REF!</definedName>
    <definedName name="pvc.20" localSheetId="52">#REF!</definedName>
    <definedName name="pvc.20" localSheetId="54">#REF!</definedName>
    <definedName name="pvc.20" localSheetId="53">#REF!</definedName>
    <definedName name="pvc.20" localSheetId="48">#REF!</definedName>
    <definedName name="pvc.20" localSheetId="50">#REF!</definedName>
    <definedName name="pvc.20" localSheetId="49">#REF!</definedName>
    <definedName name="pvc.20" localSheetId="51">#REF!</definedName>
    <definedName name="pvc.20" localSheetId="61">#REF!</definedName>
    <definedName name="pvc.20" localSheetId="19">#REF!</definedName>
    <definedName name="pvc.20" localSheetId="40">#REF!</definedName>
    <definedName name="pvc.20" localSheetId="24">#REF!</definedName>
    <definedName name="pvc.20" localSheetId="60">#REF!</definedName>
    <definedName name="pvc.20" localSheetId="62">#REF!</definedName>
    <definedName name="pvc.20" localSheetId="0">#REF!</definedName>
    <definedName name="pvc.20" localSheetId="28">#REF!</definedName>
    <definedName name="pvc.20" localSheetId="8">#REF!</definedName>
    <definedName name="pvc.20" localSheetId="14">#REF!</definedName>
    <definedName name="pvc.20" localSheetId="5">#REF!</definedName>
    <definedName name="pvc.20" localSheetId="32">#REF!</definedName>
    <definedName name="pvc.20" localSheetId="57">#REF!</definedName>
    <definedName name="pvc.20" localSheetId="58">#REF!</definedName>
    <definedName name="pvc.20" localSheetId="6">#REF!</definedName>
    <definedName name="pvc.20" localSheetId="31">#REF!</definedName>
    <definedName name="pvc.20" localSheetId="2">#REF!</definedName>
    <definedName name="pvc.20" localSheetId="3">#REF!</definedName>
    <definedName name="pvc.20" localSheetId="4">#REF!</definedName>
    <definedName name="pvc.20" localSheetId="23">#REF!</definedName>
    <definedName name="pvc.20" localSheetId="12">#REF!</definedName>
    <definedName name="pvc.20" localSheetId="13">#REF!</definedName>
    <definedName name="pvc.20" localSheetId="11">#REF!</definedName>
    <definedName name="pvc.20" localSheetId="27">#REF!</definedName>
    <definedName name="pvc.20" localSheetId="30">#REF!</definedName>
    <definedName name="pvc.20" localSheetId="29">#REF!</definedName>
    <definedName name="pvc.20" localSheetId="22">#REF!</definedName>
    <definedName name="pvc.20">#REF!</definedName>
    <definedName name="pvc.25" localSheetId="37">#REF!</definedName>
    <definedName name="pvc.25" localSheetId="39">#REF!</definedName>
    <definedName name="pvc.25" localSheetId="46">#REF!</definedName>
    <definedName name="pvc.25" localSheetId="43">#REF!</definedName>
    <definedName name="pvc.25" localSheetId="41">#REF!</definedName>
    <definedName name="pvc.25" localSheetId="7">#REF!</definedName>
    <definedName name="pvc.25" localSheetId="34">#REF!</definedName>
    <definedName name="pvc.25" localSheetId="33">#REF!</definedName>
    <definedName name="pvc.25" localSheetId="47">#REF!</definedName>
    <definedName name="pvc.25" localSheetId="17">#REF!</definedName>
    <definedName name="pvc.25" localSheetId="44">#REF!</definedName>
    <definedName name="pvc.25" localSheetId="42">#REF!</definedName>
    <definedName name="pvc.25" localSheetId="9">#REF!</definedName>
    <definedName name="pvc.25" localSheetId="15">#REF!</definedName>
    <definedName name="pvc.25" localSheetId="38">#REF!</definedName>
    <definedName name="pvc.25" localSheetId="18">#REF!</definedName>
    <definedName name="pvc.25" localSheetId="36">#REF!</definedName>
    <definedName name="pvc.25" localSheetId="35">#REF!</definedName>
    <definedName name="pvc.25" localSheetId="16">#REF!</definedName>
    <definedName name="pvc.25" localSheetId="55">#REF!</definedName>
    <definedName name="pvc.25" localSheetId="52">#REF!</definedName>
    <definedName name="pvc.25" localSheetId="54">#REF!</definedName>
    <definedName name="pvc.25" localSheetId="53">#REF!</definedName>
    <definedName name="pvc.25" localSheetId="48">#REF!</definedName>
    <definedName name="pvc.25" localSheetId="50">#REF!</definedName>
    <definedName name="pvc.25" localSheetId="49">#REF!</definedName>
    <definedName name="pvc.25" localSheetId="51">#REF!</definedName>
    <definedName name="pvc.25" localSheetId="61">#REF!</definedName>
    <definedName name="pvc.25" localSheetId="19">#REF!</definedName>
    <definedName name="pvc.25" localSheetId="40">#REF!</definedName>
    <definedName name="pvc.25" localSheetId="24">#REF!</definedName>
    <definedName name="pvc.25" localSheetId="60">#REF!</definedName>
    <definedName name="pvc.25" localSheetId="62">#REF!</definedName>
    <definedName name="pvc.25" localSheetId="0">#REF!</definedName>
    <definedName name="pvc.25" localSheetId="28">#REF!</definedName>
    <definedName name="pvc.25" localSheetId="8">#REF!</definedName>
    <definedName name="pvc.25" localSheetId="14">#REF!</definedName>
    <definedName name="pvc.25" localSheetId="5">#REF!</definedName>
    <definedName name="pvc.25" localSheetId="32">#REF!</definedName>
    <definedName name="pvc.25" localSheetId="57">#REF!</definedName>
    <definedName name="pvc.25" localSheetId="58">#REF!</definedName>
    <definedName name="pvc.25" localSheetId="6">#REF!</definedName>
    <definedName name="pvc.25" localSheetId="31">#REF!</definedName>
    <definedName name="pvc.25" localSheetId="2">#REF!</definedName>
    <definedName name="pvc.25" localSheetId="3">#REF!</definedName>
    <definedName name="pvc.25" localSheetId="4">#REF!</definedName>
    <definedName name="pvc.25" localSheetId="23">#REF!</definedName>
    <definedName name="pvc.25" localSheetId="12">#REF!</definedName>
    <definedName name="pvc.25" localSheetId="13">#REF!</definedName>
    <definedName name="pvc.25" localSheetId="11">#REF!</definedName>
    <definedName name="pvc.25" localSheetId="27">#REF!</definedName>
    <definedName name="pvc.25" localSheetId="30">#REF!</definedName>
    <definedName name="pvc.25" localSheetId="29">#REF!</definedName>
    <definedName name="pvc.25" localSheetId="22">#REF!</definedName>
    <definedName name="pvc.25">#REF!</definedName>
    <definedName name="pvc.38" localSheetId="37">#REF!</definedName>
    <definedName name="pvc.38" localSheetId="39">#REF!</definedName>
    <definedName name="pvc.38" localSheetId="46">#REF!</definedName>
    <definedName name="pvc.38" localSheetId="43">#REF!</definedName>
    <definedName name="pvc.38" localSheetId="41">#REF!</definedName>
    <definedName name="pvc.38" localSheetId="7">#REF!</definedName>
    <definedName name="pvc.38" localSheetId="34">#REF!</definedName>
    <definedName name="pvc.38" localSheetId="33">#REF!</definedName>
    <definedName name="pvc.38" localSheetId="47">#REF!</definedName>
    <definedName name="pvc.38" localSheetId="17">#REF!</definedName>
    <definedName name="pvc.38" localSheetId="44">#REF!</definedName>
    <definedName name="pvc.38" localSheetId="42">#REF!</definedName>
    <definedName name="pvc.38" localSheetId="9">#REF!</definedName>
    <definedName name="pvc.38" localSheetId="15">#REF!</definedName>
    <definedName name="pvc.38" localSheetId="38">#REF!</definedName>
    <definedName name="pvc.38" localSheetId="18">#REF!</definedName>
    <definedName name="pvc.38" localSheetId="36">#REF!</definedName>
    <definedName name="pvc.38" localSheetId="35">#REF!</definedName>
    <definedName name="pvc.38" localSheetId="16">#REF!</definedName>
    <definedName name="pvc.38" localSheetId="55">#REF!</definedName>
    <definedName name="pvc.38" localSheetId="52">#REF!</definedName>
    <definedName name="pvc.38" localSheetId="54">#REF!</definedName>
    <definedName name="pvc.38" localSheetId="53">#REF!</definedName>
    <definedName name="pvc.38" localSheetId="48">#REF!</definedName>
    <definedName name="pvc.38" localSheetId="50">#REF!</definedName>
    <definedName name="pvc.38" localSheetId="49">#REF!</definedName>
    <definedName name="pvc.38" localSheetId="51">#REF!</definedName>
    <definedName name="pvc.38" localSheetId="61">#REF!</definedName>
    <definedName name="pvc.38" localSheetId="19">#REF!</definedName>
    <definedName name="pvc.38" localSheetId="40">#REF!</definedName>
    <definedName name="pvc.38" localSheetId="24">#REF!</definedName>
    <definedName name="pvc.38" localSheetId="60">#REF!</definedName>
    <definedName name="pvc.38" localSheetId="62">#REF!</definedName>
    <definedName name="pvc.38" localSheetId="0">#REF!</definedName>
    <definedName name="pvc.38" localSheetId="28">#REF!</definedName>
    <definedName name="pvc.38" localSheetId="8">#REF!</definedName>
    <definedName name="pvc.38" localSheetId="14">#REF!</definedName>
    <definedName name="pvc.38" localSheetId="5">#REF!</definedName>
    <definedName name="pvc.38" localSheetId="32">#REF!</definedName>
    <definedName name="pvc.38" localSheetId="57">#REF!</definedName>
    <definedName name="pvc.38" localSheetId="58">#REF!</definedName>
    <definedName name="pvc.38" localSheetId="6">#REF!</definedName>
    <definedName name="pvc.38" localSheetId="31">#REF!</definedName>
    <definedName name="pvc.38" localSheetId="2">#REF!</definedName>
    <definedName name="pvc.38" localSheetId="3">#REF!</definedName>
    <definedName name="pvc.38" localSheetId="4">#REF!</definedName>
    <definedName name="pvc.38" localSheetId="23">#REF!</definedName>
    <definedName name="pvc.38" localSheetId="12">#REF!</definedName>
    <definedName name="pvc.38" localSheetId="13">#REF!</definedName>
    <definedName name="pvc.38" localSheetId="11">#REF!</definedName>
    <definedName name="pvc.38" localSheetId="27">#REF!</definedName>
    <definedName name="pvc.38" localSheetId="30">#REF!</definedName>
    <definedName name="pvc.38" localSheetId="29">#REF!</definedName>
    <definedName name="pvc.38" localSheetId="22">#REF!</definedName>
    <definedName name="pvc.38">#REF!</definedName>
    <definedName name="pvc.50" localSheetId="37">#REF!</definedName>
    <definedName name="pvc.50" localSheetId="39">#REF!</definedName>
    <definedName name="pvc.50" localSheetId="46">#REF!</definedName>
    <definedName name="pvc.50" localSheetId="43">#REF!</definedName>
    <definedName name="pvc.50" localSheetId="41">#REF!</definedName>
    <definedName name="pvc.50" localSheetId="7">#REF!</definedName>
    <definedName name="pvc.50" localSheetId="34">#REF!</definedName>
    <definedName name="pvc.50" localSheetId="33">#REF!</definedName>
    <definedName name="pvc.50" localSheetId="47">#REF!</definedName>
    <definedName name="pvc.50" localSheetId="17">#REF!</definedName>
    <definedName name="pvc.50" localSheetId="44">#REF!</definedName>
    <definedName name="pvc.50" localSheetId="42">#REF!</definedName>
    <definedName name="pvc.50" localSheetId="9">#REF!</definedName>
    <definedName name="pvc.50" localSheetId="15">#REF!</definedName>
    <definedName name="pvc.50" localSheetId="38">#REF!</definedName>
    <definedName name="pvc.50" localSheetId="18">#REF!</definedName>
    <definedName name="pvc.50" localSheetId="36">#REF!</definedName>
    <definedName name="pvc.50" localSheetId="35">#REF!</definedName>
    <definedName name="pvc.50" localSheetId="16">#REF!</definedName>
    <definedName name="pvc.50" localSheetId="55">#REF!</definedName>
    <definedName name="pvc.50" localSheetId="52">#REF!</definedName>
    <definedName name="pvc.50" localSheetId="54">#REF!</definedName>
    <definedName name="pvc.50" localSheetId="53">#REF!</definedName>
    <definedName name="pvc.50" localSheetId="48">#REF!</definedName>
    <definedName name="pvc.50" localSheetId="50">#REF!</definedName>
    <definedName name="pvc.50" localSheetId="49">#REF!</definedName>
    <definedName name="pvc.50" localSheetId="51">#REF!</definedName>
    <definedName name="pvc.50" localSheetId="61">#REF!</definedName>
    <definedName name="pvc.50" localSheetId="19">#REF!</definedName>
    <definedName name="pvc.50" localSheetId="40">#REF!</definedName>
    <definedName name="pvc.50" localSheetId="24">#REF!</definedName>
    <definedName name="pvc.50" localSheetId="60">#REF!</definedName>
    <definedName name="pvc.50" localSheetId="62">#REF!</definedName>
    <definedName name="pvc.50" localSheetId="0">#REF!</definedName>
    <definedName name="pvc.50" localSheetId="28">#REF!</definedName>
    <definedName name="pvc.50" localSheetId="8">#REF!</definedName>
    <definedName name="pvc.50" localSheetId="14">#REF!</definedName>
    <definedName name="pvc.50" localSheetId="5">#REF!</definedName>
    <definedName name="pvc.50" localSheetId="32">#REF!</definedName>
    <definedName name="pvc.50" localSheetId="57">#REF!</definedName>
    <definedName name="pvc.50" localSheetId="58">#REF!</definedName>
    <definedName name="pvc.50" localSheetId="6">#REF!</definedName>
    <definedName name="pvc.50" localSheetId="31">#REF!</definedName>
    <definedName name="pvc.50" localSheetId="2">#REF!</definedName>
    <definedName name="pvc.50" localSheetId="3">#REF!</definedName>
    <definedName name="pvc.50" localSheetId="4">#REF!</definedName>
    <definedName name="pvc.50" localSheetId="23">#REF!</definedName>
    <definedName name="pvc.50" localSheetId="12">#REF!</definedName>
    <definedName name="pvc.50" localSheetId="13">#REF!</definedName>
    <definedName name="pvc.50" localSheetId="11">#REF!</definedName>
    <definedName name="pvc.50" localSheetId="27">#REF!</definedName>
    <definedName name="pvc.50" localSheetId="30">#REF!</definedName>
    <definedName name="pvc.50" localSheetId="29">#REF!</definedName>
    <definedName name="pvc.50" localSheetId="22">#REF!</definedName>
    <definedName name="pvc.50">#REF!</definedName>
    <definedName name="PVC.CP100" localSheetId="57">[1]MAT!$B$304:$H$304</definedName>
    <definedName name="PVC.CP100" localSheetId="58">[1]MAT!$B$304:$H$304</definedName>
    <definedName name="PVC.CP100">[1]MAT!$B$304:$H$304</definedName>
    <definedName name="PVC.CP150" localSheetId="57">[1]MAT!$B$305:$H$305</definedName>
    <definedName name="PVC.CP150" localSheetId="58">[1]MAT!$B$305:$H$305</definedName>
    <definedName name="PVC.CP150">[1]MAT!$B$305:$H$305</definedName>
    <definedName name="PVC.CP20" localSheetId="57">[1]MAT!$B$286:$H$286</definedName>
    <definedName name="PVC.CP20" localSheetId="58">[1]MAT!$B$286:$H$286</definedName>
    <definedName name="PVC.CP20">[1]MAT!$B$286:$H$286</definedName>
    <definedName name="PVC.CP25" localSheetId="57">[1]MAT!$B$287:$H$287</definedName>
    <definedName name="PVC.CP25" localSheetId="58">[1]MAT!$B$287:$H$287</definedName>
    <definedName name="PVC.CP25">[1]MAT!$B$287:$H$287</definedName>
    <definedName name="PVC.CP40" localSheetId="57">[1]MAT!$B$288:$H$288</definedName>
    <definedName name="PVC.CP40" localSheetId="58">[1]MAT!$B$288:$H$288</definedName>
    <definedName name="PVC.CP40">[1]MAT!$B$288:$H$288</definedName>
    <definedName name="sd" localSheetId="37">#REF!</definedName>
    <definedName name="sd" localSheetId="39">#REF!</definedName>
    <definedName name="sd" localSheetId="46">#REF!</definedName>
    <definedName name="sd" localSheetId="43">#REF!</definedName>
    <definedName name="sd" localSheetId="41">#REF!</definedName>
    <definedName name="sd" localSheetId="7">#REF!</definedName>
    <definedName name="sd" localSheetId="34">#REF!</definedName>
    <definedName name="sd" localSheetId="33">#REF!</definedName>
    <definedName name="sd" localSheetId="47">#REF!</definedName>
    <definedName name="sd" localSheetId="17">#REF!</definedName>
    <definedName name="sd" localSheetId="44">#REF!</definedName>
    <definedName name="sd" localSheetId="42">#REF!</definedName>
    <definedName name="sd" localSheetId="9">#REF!</definedName>
    <definedName name="sd" localSheetId="15">#REF!</definedName>
    <definedName name="sd" localSheetId="38">#REF!</definedName>
    <definedName name="sd" localSheetId="18">#REF!</definedName>
    <definedName name="sd" localSheetId="36">#REF!</definedName>
    <definedName name="sd" localSheetId="35">#REF!</definedName>
    <definedName name="sd" localSheetId="16">#REF!</definedName>
    <definedName name="sd" localSheetId="55">#REF!</definedName>
    <definedName name="sd" localSheetId="52">#REF!</definedName>
    <definedName name="sd" localSheetId="54">#REF!</definedName>
    <definedName name="sd" localSheetId="53">#REF!</definedName>
    <definedName name="sd" localSheetId="48">#REF!</definedName>
    <definedName name="sd" localSheetId="50">#REF!</definedName>
    <definedName name="sd" localSheetId="49">#REF!</definedName>
    <definedName name="sd" localSheetId="51">#REF!</definedName>
    <definedName name="sd" localSheetId="61">#REF!</definedName>
    <definedName name="sd" localSheetId="19">#REF!</definedName>
    <definedName name="sd" localSheetId="40">#REF!</definedName>
    <definedName name="sd" localSheetId="24">#REF!</definedName>
    <definedName name="sd" localSheetId="60">#REF!</definedName>
    <definedName name="sd" localSheetId="62">#REF!</definedName>
    <definedName name="sd" localSheetId="0">#REF!</definedName>
    <definedName name="sd" localSheetId="28">#REF!</definedName>
    <definedName name="sd" localSheetId="8">#REF!</definedName>
    <definedName name="sd" localSheetId="14">#REF!</definedName>
    <definedName name="sd" localSheetId="5">#REF!</definedName>
    <definedName name="sd" localSheetId="32">#REF!</definedName>
    <definedName name="sd" localSheetId="57">#REF!</definedName>
    <definedName name="sd" localSheetId="58">#REF!</definedName>
    <definedName name="sd" localSheetId="6">#REF!</definedName>
    <definedName name="sd" localSheetId="31">#REF!</definedName>
    <definedName name="sd" localSheetId="2">#REF!</definedName>
    <definedName name="sd" localSheetId="3">#REF!</definedName>
    <definedName name="sd" localSheetId="4">#REF!</definedName>
    <definedName name="sd" localSheetId="23">#REF!</definedName>
    <definedName name="sd" localSheetId="12">#REF!</definedName>
    <definedName name="sd" localSheetId="13">#REF!</definedName>
    <definedName name="sd" localSheetId="11">#REF!</definedName>
    <definedName name="sd" localSheetId="27">#REF!</definedName>
    <definedName name="sd" localSheetId="30">#REF!</definedName>
    <definedName name="sd" localSheetId="29">#REF!</definedName>
    <definedName name="sd" localSheetId="22">#REF!</definedName>
    <definedName name="sd">#REF!</definedName>
    <definedName name="TRA.200" localSheetId="57">[1]MAT!$B$326:$H$326</definedName>
    <definedName name="TRA.200" localSheetId="58">[1]MAT!$B$326:$H$326</definedName>
    <definedName name="TRA.200">[1]MAT!$B$326:$H$326</definedName>
    <definedName name="TRA.630" localSheetId="57">[1]MAT!$B$299:$H$299</definedName>
    <definedName name="TRA.630" localSheetId="58">[1]MAT!$B$299:$H$299</definedName>
    <definedName name="TRA.630">[1]MAT!$B$299:$H$299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34" l="1"/>
  <c r="C6" i="134"/>
  <c r="C5" i="134"/>
  <c r="C8" i="134"/>
  <c r="C9" i="134" l="1"/>
  <c r="C10" i="134" s="1"/>
  <c r="G15" i="126"/>
  <c r="Q39" i="128"/>
  <c r="G18" i="125" s="1"/>
  <c r="Q61" i="128"/>
  <c r="X16" i="125"/>
  <c r="K8" i="131"/>
  <c r="G7" i="131"/>
  <c r="G6" i="131"/>
  <c r="K61" i="35"/>
  <c r="H61" i="35"/>
  <c r="K55" i="35"/>
  <c r="H55" i="35"/>
  <c r="K52" i="35"/>
  <c r="H52" i="35"/>
  <c r="K22" i="88"/>
  <c r="H22" i="88"/>
  <c r="H95" i="88"/>
  <c r="H96" i="88" s="1"/>
  <c r="E16" i="125" s="1"/>
  <c r="A1" i="128" l="1"/>
  <c r="X11" i="126"/>
  <c r="X12" i="125"/>
  <c r="X14" i="126"/>
  <c r="X13" i="126"/>
  <c r="Q39" i="130"/>
  <c r="L37" i="130"/>
  <c r="L38" i="130" s="1"/>
  <c r="L35" i="130"/>
  <c r="L34" i="130"/>
  <c r="L31" i="130"/>
  <c r="L32" i="130" s="1"/>
  <c r="L28" i="130"/>
  <c r="L29" i="130" s="1"/>
  <c r="L25" i="130"/>
  <c r="L26" i="130" s="1"/>
  <c r="L22" i="130"/>
  <c r="L23" i="130" s="1"/>
  <c r="L19" i="130"/>
  <c r="L20" i="130" s="1"/>
  <c r="L16" i="130"/>
  <c r="L17" i="130" s="1"/>
  <c r="L13" i="130"/>
  <c r="L14" i="130" s="1"/>
  <c r="L10" i="130"/>
  <c r="L11" i="130" s="1"/>
  <c r="O11" i="130" s="1"/>
  <c r="L7" i="130"/>
  <c r="L8" i="130" s="1"/>
  <c r="O8" i="130" s="1"/>
  <c r="Q8" i="130" s="1"/>
  <c r="L61" i="129"/>
  <c r="L62" i="129" s="1"/>
  <c r="L58" i="129"/>
  <c r="L59" i="129" s="1"/>
  <c r="L55" i="129"/>
  <c r="L56" i="129" s="1"/>
  <c r="L53" i="129"/>
  <c r="M53" i="129" s="1"/>
  <c r="L52" i="129"/>
  <c r="L49" i="129"/>
  <c r="L50" i="129" s="1"/>
  <c r="M50" i="129" s="1"/>
  <c r="N50" i="129" s="1"/>
  <c r="L46" i="129"/>
  <c r="L47" i="129" s="1"/>
  <c r="L43" i="129"/>
  <c r="L44" i="129" s="1"/>
  <c r="L40" i="129"/>
  <c r="L41" i="129" s="1"/>
  <c r="L37" i="129"/>
  <c r="L38" i="129" s="1"/>
  <c r="M38" i="129" s="1"/>
  <c r="N38" i="129" s="1"/>
  <c r="L34" i="129"/>
  <c r="L35" i="129" s="1"/>
  <c r="L31" i="129"/>
  <c r="L32" i="129" s="1"/>
  <c r="L28" i="129"/>
  <c r="L29" i="129" s="1"/>
  <c r="L26" i="129"/>
  <c r="M26" i="129" s="1"/>
  <c r="N26" i="129" s="1"/>
  <c r="L25" i="129"/>
  <c r="L22" i="129"/>
  <c r="L23" i="129" s="1"/>
  <c r="L19" i="129"/>
  <c r="L20" i="129" s="1"/>
  <c r="L17" i="129"/>
  <c r="L16" i="129"/>
  <c r="L13" i="129"/>
  <c r="L14" i="129" s="1"/>
  <c r="M14" i="129" s="1"/>
  <c r="N14" i="129" s="1"/>
  <c r="L10" i="129"/>
  <c r="L11" i="129" s="1"/>
  <c r="L7" i="129"/>
  <c r="L8" i="129" s="1"/>
  <c r="A1" i="130"/>
  <c r="X15" i="125"/>
  <c r="X14" i="125"/>
  <c r="L37" i="128"/>
  <c r="L38" i="128" s="1"/>
  <c r="M38" i="128" s="1"/>
  <c r="O38" i="128" s="1"/>
  <c r="L34" i="128"/>
  <c r="L35" i="128" s="1"/>
  <c r="L31" i="128"/>
  <c r="L32" i="128" s="1"/>
  <c r="M32" i="128" s="1"/>
  <c r="O32" i="128" s="1"/>
  <c r="L28" i="128"/>
  <c r="L29" i="128" s="1"/>
  <c r="L25" i="128"/>
  <c r="L26" i="128" s="1"/>
  <c r="L22" i="128"/>
  <c r="L23" i="128" s="1"/>
  <c r="L19" i="128"/>
  <c r="L20" i="128" s="1"/>
  <c r="M20" i="128" s="1"/>
  <c r="O20" i="128" s="1"/>
  <c r="L16" i="128"/>
  <c r="L17" i="128" s="1"/>
  <c r="M17" i="128" s="1"/>
  <c r="O17" i="128" s="1"/>
  <c r="L13" i="128"/>
  <c r="L14" i="128" s="1"/>
  <c r="L10" i="128"/>
  <c r="L11" i="128" s="1"/>
  <c r="O11" i="128" s="1"/>
  <c r="L7" i="128"/>
  <c r="L8" i="128" s="1"/>
  <c r="O8" i="128" s="1"/>
  <c r="Q8" i="128" s="1"/>
  <c r="L61" i="127"/>
  <c r="L62" i="127" s="1"/>
  <c r="L59" i="127"/>
  <c r="L58" i="127"/>
  <c r="L55" i="127"/>
  <c r="L56" i="127" s="1"/>
  <c r="L52" i="127"/>
  <c r="L53" i="127" s="1"/>
  <c r="M53" i="127" s="1"/>
  <c r="L49" i="127"/>
  <c r="L50" i="127" s="1"/>
  <c r="M50" i="127" s="1"/>
  <c r="N50" i="127" s="1"/>
  <c r="L46" i="127"/>
  <c r="L47" i="127" s="1"/>
  <c r="L43" i="127"/>
  <c r="L44" i="127" s="1"/>
  <c r="L41" i="127"/>
  <c r="L40" i="127"/>
  <c r="L37" i="127"/>
  <c r="L38" i="127" s="1"/>
  <c r="M38" i="127" s="1"/>
  <c r="N38" i="127" s="1"/>
  <c r="L34" i="127"/>
  <c r="L35" i="127" s="1"/>
  <c r="L31" i="127"/>
  <c r="L32" i="127" s="1"/>
  <c r="L28" i="127"/>
  <c r="L29" i="127" s="1"/>
  <c r="L25" i="127"/>
  <c r="L26" i="127" s="1"/>
  <c r="M26" i="127" s="1"/>
  <c r="N26" i="127" s="1"/>
  <c r="L22" i="127"/>
  <c r="L23" i="127" s="1"/>
  <c r="L19" i="127"/>
  <c r="L20" i="127" s="1"/>
  <c r="L16" i="127"/>
  <c r="L17" i="127" s="1"/>
  <c r="L13" i="127"/>
  <c r="L14" i="127" s="1"/>
  <c r="M14" i="127" s="1"/>
  <c r="N14" i="127" s="1"/>
  <c r="L10" i="127"/>
  <c r="L11" i="127" s="1"/>
  <c r="L7" i="127"/>
  <c r="L8" i="127" s="1"/>
  <c r="M62" i="127" l="1"/>
  <c r="N62" i="127" s="1"/>
  <c r="M8" i="129"/>
  <c r="N8" i="129" s="1"/>
  <c r="M26" i="130"/>
  <c r="O26" i="130" s="1"/>
  <c r="M11" i="129"/>
  <c r="N11" i="129" s="1"/>
  <c r="M20" i="130"/>
  <c r="O20" i="130" s="1"/>
  <c r="M29" i="130"/>
  <c r="O29" i="130" s="1"/>
  <c r="M32" i="129"/>
  <c r="N32" i="129" s="1"/>
  <c r="M47" i="129"/>
  <c r="N47" i="129" s="1"/>
  <c r="M32" i="130"/>
  <c r="O32" i="130" s="1"/>
  <c r="M38" i="130"/>
  <c r="O38" i="130" s="1"/>
  <c r="M23" i="129"/>
  <c r="N23" i="129" s="1"/>
  <c r="M62" i="129"/>
  <c r="N62" i="129" s="1"/>
  <c r="M17" i="130"/>
  <c r="O17" i="130" s="1"/>
  <c r="O35" i="130"/>
  <c r="M44" i="129"/>
  <c r="N44" i="129" s="1"/>
  <c r="M20" i="129"/>
  <c r="N20" i="129" s="1"/>
  <c r="M35" i="129"/>
  <c r="N35" i="129" s="1"/>
  <c r="M59" i="129"/>
  <c r="N59" i="129" s="1"/>
  <c r="M14" i="130"/>
  <c r="O14" i="130" s="1"/>
  <c r="O23" i="130"/>
  <c r="M17" i="129"/>
  <c r="N17" i="129" s="1"/>
  <c r="M29" i="129"/>
  <c r="N29" i="129" s="1"/>
  <c r="M41" i="129"/>
  <c r="N41" i="129" s="1"/>
  <c r="M56" i="129"/>
  <c r="N56" i="129" s="1"/>
  <c r="M23" i="130"/>
  <c r="M35" i="130"/>
  <c r="M29" i="128"/>
  <c r="O29" i="128" s="1"/>
  <c r="M26" i="128"/>
  <c r="O26" i="128" s="1"/>
  <c r="M14" i="128"/>
  <c r="O14" i="128" s="1"/>
  <c r="M59" i="127"/>
  <c r="N59" i="127" s="1"/>
  <c r="M47" i="127"/>
  <c r="N47" i="127" s="1"/>
  <c r="M35" i="127"/>
  <c r="N35" i="127" s="1"/>
  <c r="M32" i="127"/>
  <c r="N32" i="127" s="1"/>
  <c r="M23" i="127"/>
  <c r="N23" i="127" s="1"/>
  <c r="M20" i="127"/>
  <c r="N20" i="127" s="1"/>
  <c r="M11" i="127"/>
  <c r="N11" i="127" s="1"/>
  <c r="M8" i="127"/>
  <c r="N8" i="127" s="1"/>
  <c r="N17" i="127"/>
  <c r="M17" i="127"/>
  <c r="M29" i="127"/>
  <c r="N29" i="127" s="1"/>
  <c r="M41" i="127"/>
  <c r="N41" i="127" s="1"/>
  <c r="M56" i="127"/>
  <c r="N56" i="127" s="1"/>
  <c r="M23" i="128"/>
  <c r="O23" i="128" s="1"/>
  <c r="M35" i="128"/>
  <c r="O35" i="128" s="1"/>
  <c r="M44" i="127"/>
  <c r="N44" i="127" s="1"/>
  <c r="P63" i="129" l="1"/>
  <c r="P63" i="127"/>
  <c r="X13" i="125" l="1"/>
  <c r="X11" i="125"/>
  <c r="X10" i="125"/>
  <c r="X8" i="125"/>
  <c r="X7" i="125"/>
  <c r="X6" i="125"/>
  <c r="X5" i="125"/>
  <c r="X6" i="126"/>
  <c r="X12" i="126"/>
  <c r="X10" i="126"/>
  <c r="X9" i="126"/>
  <c r="H76" i="61"/>
  <c r="H75" i="61"/>
  <c r="H77" i="61" s="1"/>
  <c r="E6" i="126" s="1"/>
  <c r="H86" i="88"/>
  <c r="H83" i="88"/>
  <c r="H84" i="88" s="1"/>
  <c r="E13" i="125" s="1"/>
  <c r="H69" i="61"/>
  <c r="H68" i="61"/>
  <c r="H73" i="61" s="1"/>
  <c r="E12" i="126" s="1"/>
  <c r="H75" i="88"/>
  <c r="H76" i="88"/>
  <c r="H77" i="88"/>
  <c r="H78" i="88"/>
  <c r="H79" i="88"/>
  <c r="H74" i="88"/>
  <c r="H70" i="88"/>
  <c r="H69" i="88"/>
  <c r="H62" i="61"/>
  <c r="H57" i="61"/>
  <c r="H56" i="61"/>
  <c r="E4" i="126"/>
  <c r="X7" i="126"/>
  <c r="X5" i="126"/>
  <c r="X4" i="126"/>
  <c r="A1" i="125"/>
  <c r="X5" i="65"/>
  <c r="X39" i="65"/>
  <c r="X38" i="65"/>
  <c r="X37" i="65"/>
  <c r="X36" i="65"/>
  <c r="X35" i="65"/>
  <c r="X34" i="65"/>
  <c r="X33" i="65"/>
  <c r="X32" i="65"/>
  <c r="X31" i="65"/>
  <c r="X30" i="65"/>
  <c r="X29" i="65"/>
  <c r="X28" i="65"/>
  <c r="X27" i="65"/>
  <c r="X26" i="65"/>
  <c r="X25" i="65"/>
  <c r="X24" i="65"/>
  <c r="X22" i="65"/>
  <c r="X21" i="65"/>
  <c r="X20" i="65"/>
  <c r="X19" i="65"/>
  <c r="X18" i="65"/>
  <c r="X17" i="65"/>
  <c r="X16" i="65"/>
  <c r="X15" i="65"/>
  <c r="X14" i="65"/>
  <c r="X13" i="65"/>
  <c r="X12" i="65"/>
  <c r="X11" i="65"/>
  <c r="X10" i="65"/>
  <c r="X9" i="65"/>
  <c r="X8" i="65"/>
  <c r="X7" i="65"/>
  <c r="X6" i="65"/>
  <c r="A1" i="121"/>
  <c r="I45" i="121"/>
  <c r="R44" i="121"/>
  <c r="H44" i="121"/>
  <c r="J44" i="121" s="1"/>
  <c r="R43" i="121"/>
  <c r="H43" i="121"/>
  <c r="J43" i="121" s="1"/>
  <c r="R42" i="121"/>
  <c r="H42" i="121"/>
  <c r="J42" i="121" s="1"/>
  <c r="K44" i="121" s="1"/>
  <c r="E6" i="61"/>
  <c r="H6" i="61" s="1"/>
  <c r="H7" i="61" s="1"/>
  <c r="H6" i="88"/>
  <c r="H41" i="35"/>
  <c r="H40" i="35"/>
  <c r="H37" i="35"/>
  <c r="H33" i="35"/>
  <c r="E12" i="121" s="1"/>
  <c r="H12" i="121" s="1"/>
  <c r="H32" i="35"/>
  <c r="H26" i="35"/>
  <c r="E10" i="121" s="1"/>
  <c r="H25" i="35"/>
  <c r="E9" i="65" s="1"/>
  <c r="B21" i="118"/>
  <c r="Y37" i="121"/>
  <c r="Y34" i="121"/>
  <c r="Y17" i="121"/>
  <c r="Y16" i="121"/>
  <c r="Y12" i="121"/>
  <c r="Y10" i="121"/>
  <c r="Y6" i="121"/>
  <c r="Y7" i="121"/>
  <c r="Y8" i="121"/>
  <c r="AA5" i="121"/>
  <c r="H28" i="65"/>
  <c r="J28" i="65" s="1"/>
  <c r="N28" i="65"/>
  <c r="E11" i="65"/>
  <c r="H11" i="65" s="1"/>
  <c r="H20" i="35"/>
  <c r="E7" i="65" s="1"/>
  <c r="H17" i="35"/>
  <c r="E33" i="65" s="1"/>
  <c r="H16" i="35"/>
  <c r="E7" i="121" s="1"/>
  <c r="H21" i="35"/>
  <c r="E8" i="121" s="1"/>
  <c r="E44" i="61"/>
  <c r="E43" i="61"/>
  <c r="H11" i="61"/>
  <c r="K11" i="61"/>
  <c r="N11" i="61"/>
  <c r="H12" i="61"/>
  <c r="K12" i="61"/>
  <c r="H13" i="61"/>
  <c r="K13" i="61"/>
  <c r="E50" i="88"/>
  <c r="E51" i="88"/>
  <c r="E49" i="88"/>
  <c r="E27" i="88"/>
  <c r="E26" i="88"/>
  <c r="H31" i="61"/>
  <c r="H30" i="61"/>
  <c r="H29" i="61"/>
  <c r="H28" i="61"/>
  <c r="H27" i="61"/>
  <c r="H30" i="88"/>
  <c r="H29" i="88"/>
  <c r="H28" i="88"/>
  <c r="K21" i="88"/>
  <c r="H21" i="88"/>
  <c r="K20" i="88"/>
  <c r="H20" i="88"/>
  <c r="K19" i="88"/>
  <c r="H19" i="88"/>
  <c r="K11" i="88"/>
  <c r="E11" i="88"/>
  <c r="H11" i="88" s="1"/>
  <c r="N10" i="88"/>
  <c r="K10" i="88"/>
  <c r="H10" i="88"/>
  <c r="E82" i="35"/>
  <c r="H82" i="35" s="1"/>
  <c r="E13" i="65" s="1"/>
  <c r="H13" i="65" s="1"/>
  <c r="E81" i="35"/>
  <c r="H81" i="35" s="1"/>
  <c r="E14" i="121" s="1"/>
  <c r="H14" i="121" s="1"/>
  <c r="K82" i="35"/>
  <c r="K75" i="35"/>
  <c r="H75" i="35"/>
  <c r="K74" i="35"/>
  <c r="H74" i="35"/>
  <c r="K72" i="35"/>
  <c r="H72" i="35"/>
  <c r="K71" i="35"/>
  <c r="H71" i="35"/>
  <c r="K65" i="35"/>
  <c r="H65" i="35"/>
  <c r="K64" i="35"/>
  <c r="H64" i="35"/>
  <c r="K63" i="35"/>
  <c r="H63" i="35"/>
  <c r="K62" i="35"/>
  <c r="H62" i="35"/>
  <c r="K59" i="35"/>
  <c r="H59" i="35"/>
  <c r="K58" i="35"/>
  <c r="H58" i="35"/>
  <c r="K57" i="35"/>
  <c r="H57" i="35"/>
  <c r="K56" i="35"/>
  <c r="H56" i="35"/>
  <c r="E44" i="35"/>
  <c r="H44" i="35" s="1"/>
  <c r="K44" i="35"/>
  <c r="E38" i="35"/>
  <c r="H38" i="35" s="1"/>
  <c r="K41" i="35"/>
  <c r="N40" i="35"/>
  <c r="K40" i="35"/>
  <c r="K39" i="35"/>
  <c r="H21" i="106"/>
  <c r="H18" i="106"/>
  <c r="H16" i="106"/>
  <c r="H27" i="88"/>
  <c r="H26" i="88"/>
  <c r="E38" i="106"/>
  <c r="H31" i="106"/>
  <c r="H30" i="106"/>
  <c r="H29" i="106"/>
  <c r="H33" i="106" s="1"/>
  <c r="H78" i="35"/>
  <c r="H79" i="35" s="1"/>
  <c r="X6" i="96"/>
  <c r="Z6" i="96" s="1"/>
  <c r="W6" i="96"/>
  <c r="V6" i="96"/>
  <c r="Y6" i="96" s="1"/>
  <c r="H6" i="96"/>
  <c r="E9" i="96"/>
  <c r="D9" i="96"/>
  <c r="I30" i="106"/>
  <c r="C22" i="119" s="1"/>
  <c r="E22" i="119" s="1"/>
  <c r="G22" i="119" s="1"/>
  <c r="I31" i="106"/>
  <c r="I29" i="106"/>
  <c r="C21" i="119" s="1"/>
  <c r="H86" i="35"/>
  <c r="H87" i="35"/>
  <c r="H85" i="35"/>
  <c r="K87" i="35"/>
  <c r="K86" i="35"/>
  <c r="K85" i="35"/>
  <c r="H15" i="106"/>
  <c r="V9" i="96"/>
  <c r="H35" i="61"/>
  <c r="K21" i="61"/>
  <c r="H21" i="61"/>
  <c r="K20" i="61"/>
  <c r="H20" i="61"/>
  <c r="E56" i="88"/>
  <c r="H49" i="35"/>
  <c r="H50" i="35"/>
  <c r="H51" i="35"/>
  <c r="H53" i="35"/>
  <c r="H23" i="56"/>
  <c r="H16" i="61"/>
  <c r="H17" i="61"/>
  <c r="E59" i="88"/>
  <c r="H13" i="35"/>
  <c r="E5" i="65" s="1"/>
  <c r="H12" i="35"/>
  <c r="E6" i="121" s="1"/>
  <c r="H9" i="35"/>
  <c r="H28" i="44"/>
  <c r="H27" i="44"/>
  <c r="H24" i="44"/>
  <c r="H23" i="44"/>
  <c r="H20" i="44"/>
  <c r="H17" i="44"/>
  <c r="H16" i="44"/>
  <c r="N13" i="101"/>
  <c r="K13" i="101"/>
  <c r="H13" i="101"/>
  <c r="H15" i="101" s="1"/>
  <c r="N43" i="35"/>
  <c r="K43" i="35"/>
  <c r="H43" i="35"/>
  <c r="K42" i="35"/>
  <c r="E33" i="56"/>
  <c r="H8" i="35"/>
  <c r="Y7" i="96" l="1"/>
  <c r="H81" i="88"/>
  <c r="E11" i="125" s="1"/>
  <c r="E13" i="121"/>
  <c r="H13" i="121" s="1"/>
  <c r="E16" i="121"/>
  <c r="E12" i="65"/>
  <c r="H12" i="65" s="1"/>
  <c r="H18" i="35"/>
  <c r="H22" i="35"/>
  <c r="E18" i="121"/>
  <c r="E6" i="65"/>
  <c r="E5" i="125"/>
  <c r="E91" i="88"/>
  <c r="H91" i="88" s="1"/>
  <c r="H92" i="88" s="1"/>
  <c r="E12" i="125" s="1"/>
  <c r="E8" i="125"/>
  <c r="H31" i="88"/>
  <c r="E25" i="121" s="1"/>
  <c r="E24" i="121"/>
  <c r="H24" i="121" s="1"/>
  <c r="J24" i="121" s="1"/>
  <c r="E24" i="65"/>
  <c r="H24" i="65" s="1"/>
  <c r="J24" i="65" s="1"/>
  <c r="S46" i="121"/>
  <c r="H32" i="61"/>
  <c r="E25" i="65" s="1"/>
  <c r="H34" i="35"/>
  <c r="H27" i="35"/>
  <c r="H24" i="61"/>
  <c r="H25" i="61" s="1"/>
  <c r="E32" i="65" s="1"/>
  <c r="H14" i="61"/>
  <c r="H23" i="88"/>
  <c r="H24" i="88" s="1"/>
  <c r="I22" i="119"/>
  <c r="K22" i="119" s="1"/>
  <c r="H13" i="88"/>
  <c r="I33" i="106"/>
  <c r="H88" i="35"/>
  <c r="D5" i="98"/>
  <c r="E65" i="88"/>
  <c r="H7" i="88"/>
  <c r="H56" i="119"/>
  <c r="H9" i="119"/>
  <c r="E31" i="56"/>
  <c r="E32" i="56"/>
  <c r="H41" i="88"/>
  <c r="I13" i="44"/>
  <c r="H34" i="61"/>
  <c r="H34" i="88"/>
  <c r="N37" i="35"/>
  <c r="C18" i="84"/>
  <c r="C10" i="84"/>
  <c r="C19" i="84" s="1"/>
  <c r="K34" i="84" s="1"/>
  <c r="H11" i="69"/>
  <c r="H7" i="96"/>
  <c r="H22" i="106"/>
  <c r="H10" i="35"/>
  <c r="H14" i="35" s="1"/>
  <c r="H90" i="35" s="1"/>
  <c r="Y7" i="110"/>
  <c r="V6" i="110"/>
  <c r="Y6" i="110" s="1"/>
  <c r="W7" i="110"/>
  <c r="Z7" i="110" s="1"/>
  <c r="W6" i="110"/>
  <c r="Z6" i="110" s="1"/>
  <c r="V7" i="110"/>
  <c r="H27" i="56"/>
  <c r="H38" i="106"/>
  <c r="H39" i="106" s="1"/>
  <c r="G13" i="96"/>
  <c r="I9" i="96"/>
  <c r="H9" i="96"/>
  <c r="H10" i="96" s="1"/>
  <c r="H39" i="61"/>
  <c r="H15" i="88"/>
  <c r="H16" i="88"/>
  <c r="H20" i="106"/>
  <c r="D6" i="93"/>
  <c r="K24" i="101"/>
  <c r="H24" i="101"/>
  <c r="K23" i="101"/>
  <c r="H23" i="101"/>
  <c r="H40" i="61"/>
  <c r="H35" i="88"/>
  <c r="B2" i="120"/>
  <c r="A3" i="120"/>
  <c r="A1" i="120"/>
  <c r="I9" i="109"/>
  <c r="H36" i="88"/>
  <c r="K38" i="35"/>
  <c r="K37" i="35"/>
  <c r="K36" i="35"/>
  <c r="Y8" i="110" l="1"/>
  <c r="N24" i="65"/>
  <c r="H25" i="65"/>
  <c r="J25" i="65" s="1"/>
  <c r="H37" i="88"/>
  <c r="H25" i="121"/>
  <c r="J25" i="121" s="1"/>
  <c r="E33" i="121"/>
  <c r="E32" i="121"/>
  <c r="H68" i="88"/>
  <c r="N25" i="65"/>
  <c r="O12" i="121"/>
  <c r="J12" i="121"/>
  <c r="D4" i="98"/>
  <c r="C23" i="119"/>
  <c r="H23" i="106"/>
  <c r="H45" i="35"/>
  <c r="H41" i="61"/>
  <c r="E7" i="126" s="1"/>
  <c r="C18" i="120"/>
  <c r="E18" i="120" s="1"/>
  <c r="G18" i="120" s="1"/>
  <c r="I18" i="120" s="1"/>
  <c r="E62" i="88"/>
  <c r="H26" i="43"/>
  <c r="H25" i="43"/>
  <c r="H22" i="43"/>
  <c r="H19" i="43"/>
  <c r="H18" i="43"/>
  <c r="H15" i="43"/>
  <c r="H12" i="43"/>
  <c r="H9" i="43"/>
  <c r="N78" i="35"/>
  <c r="E29" i="101"/>
  <c r="E47" i="101"/>
  <c r="H47" i="101" s="1"/>
  <c r="E45" i="101"/>
  <c r="E46" i="101"/>
  <c r="H76" i="84"/>
  <c r="A1" i="119"/>
  <c r="H36" i="42"/>
  <c r="H35" i="42"/>
  <c r="H32" i="42"/>
  <c r="H31" i="42"/>
  <c r="H27" i="42"/>
  <c r="H24" i="42"/>
  <c r="H23" i="42"/>
  <c r="H22" i="42"/>
  <c r="H14" i="42"/>
  <c r="H10" i="42"/>
  <c r="H33" i="109"/>
  <c r="L33" i="109" s="1"/>
  <c r="H32" i="109"/>
  <c r="L32" i="109" s="1"/>
  <c r="H29" i="109"/>
  <c r="L29" i="109" s="1"/>
  <c r="H28" i="109"/>
  <c r="L28" i="109" s="1"/>
  <c r="H16" i="109"/>
  <c r="H13" i="109"/>
  <c r="H9" i="109"/>
  <c r="E30" i="56"/>
  <c r="E30" i="101"/>
  <c r="J7" i="93"/>
  <c r="L25" i="110"/>
  <c r="L24" i="110"/>
  <c r="I33" i="56" l="1"/>
  <c r="E87" i="88"/>
  <c r="H87" i="88" s="1"/>
  <c r="H88" i="88" s="1"/>
  <c r="E7" i="125" s="1"/>
  <c r="E26" i="121"/>
  <c r="H71" i="88"/>
  <c r="H72" i="88" s="1"/>
  <c r="E10" i="125" s="1"/>
  <c r="H26" i="121"/>
  <c r="J26" i="121" s="1"/>
  <c r="E27" i="65"/>
  <c r="E39" i="65"/>
  <c r="O13" i="121"/>
  <c r="J13" i="121"/>
  <c r="E19" i="120"/>
  <c r="E29" i="120" s="1"/>
  <c r="E23" i="119"/>
  <c r="G23" i="119" s="1"/>
  <c r="D26" i="105"/>
  <c r="E21" i="119"/>
  <c r="G21" i="119" s="1"/>
  <c r="K18" i="120"/>
  <c r="H46" i="101"/>
  <c r="H44" i="61"/>
  <c r="H43" i="61"/>
  <c r="L31" i="110"/>
  <c r="H95" i="35"/>
  <c r="K49" i="35"/>
  <c r="K50" i="35"/>
  <c r="E13" i="96"/>
  <c r="H27" i="65" l="1"/>
  <c r="J27" i="65" s="1"/>
  <c r="N27" i="65"/>
  <c r="H46" i="61"/>
  <c r="H47" i="61" s="1"/>
  <c r="I23" i="119"/>
  <c r="I21" i="119"/>
  <c r="E9" i="93"/>
  <c r="E8" i="93"/>
  <c r="J27" i="42"/>
  <c r="J18" i="42"/>
  <c r="J14" i="42"/>
  <c r="J10" i="42"/>
  <c r="J6" i="42"/>
  <c r="J6" i="43"/>
  <c r="I6" i="43"/>
  <c r="I13" i="109"/>
  <c r="J22" i="43"/>
  <c r="J15" i="43"/>
  <c r="J12" i="43"/>
  <c r="J9" i="43"/>
  <c r="E49" i="61"/>
  <c r="E80" i="61" s="1"/>
  <c r="H80" i="61" s="1"/>
  <c r="H81" i="61" s="1"/>
  <c r="E11" i="126" s="1"/>
  <c r="K60" i="35"/>
  <c r="K13" i="44"/>
  <c r="E37" i="65" l="1"/>
  <c r="E5" i="126"/>
  <c r="D5" i="122"/>
  <c r="K23" i="119"/>
  <c r="K21" i="119"/>
  <c r="H45" i="88"/>
  <c r="O42" i="88"/>
  <c r="K51" i="35"/>
  <c r="D10" i="93" l="1"/>
  <c r="N17" i="105"/>
  <c r="D16" i="105"/>
  <c r="F16" i="105" s="1"/>
  <c r="N10" i="105"/>
  <c r="H36" i="61"/>
  <c r="H37" i="61" s="1"/>
  <c r="E26" i="65" s="1"/>
  <c r="H37" i="101"/>
  <c r="H33" i="101"/>
  <c r="H34" i="101" s="1"/>
  <c r="K73" i="35"/>
  <c r="K70" i="35"/>
  <c r="K54" i="35"/>
  <c r="K68" i="35"/>
  <c r="H68" i="35"/>
  <c r="A1" i="96"/>
  <c r="I35" i="106"/>
  <c r="N15" i="105"/>
  <c r="G15" i="105"/>
  <c r="I15" i="105" s="1"/>
  <c r="F15" i="105"/>
  <c r="N26" i="65" l="1"/>
  <c r="O30" i="65" s="1"/>
  <c r="H26" i="65"/>
  <c r="J26" i="65" s="1"/>
  <c r="K28" i="65" s="1"/>
  <c r="E30" i="65" s="1"/>
  <c r="C8" i="119"/>
  <c r="C8" i="120"/>
  <c r="E28" i="105"/>
  <c r="I36" i="106" l="1"/>
  <c r="D7" i="93"/>
  <c r="E20" i="119" l="1"/>
  <c r="G20" i="119" s="1"/>
  <c r="C5" i="119"/>
  <c r="H19" i="56"/>
  <c r="H21" i="56" s="1"/>
  <c r="K53" i="35"/>
  <c r="I5" i="99"/>
  <c r="I6" i="99" s="1"/>
  <c r="H8" i="112"/>
  <c r="D9" i="93"/>
  <c r="D8" i="93"/>
  <c r="L14" i="110"/>
  <c r="J28" i="44"/>
  <c r="I28" i="44"/>
  <c r="J27" i="44"/>
  <c r="I27" i="44"/>
  <c r="I24" i="44"/>
  <c r="I23" i="44"/>
  <c r="J24" i="44"/>
  <c r="J23" i="44"/>
  <c r="J20" i="44"/>
  <c r="I20" i="44"/>
  <c r="J17" i="44"/>
  <c r="I17" i="44"/>
  <c r="J16" i="44"/>
  <c r="I16" i="44"/>
  <c r="J13" i="44"/>
  <c r="L13" i="44" s="1"/>
  <c r="J30" i="43"/>
  <c r="I30" i="43"/>
  <c r="J29" i="43"/>
  <c r="I29" i="43"/>
  <c r="J26" i="43"/>
  <c r="I26" i="43"/>
  <c r="J25" i="43"/>
  <c r="I25" i="43"/>
  <c r="K22" i="43"/>
  <c r="I22" i="43"/>
  <c r="K19" i="43"/>
  <c r="J19" i="43"/>
  <c r="I19" i="43"/>
  <c r="K18" i="43"/>
  <c r="J18" i="43"/>
  <c r="I18" i="43"/>
  <c r="K15" i="43"/>
  <c r="K6" i="43"/>
  <c r="I15" i="43"/>
  <c r="I12" i="43"/>
  <c r="I9" i="43"/>
  <c r="J36" i="42"/>
  <c r="I36" i="42"/>
  <c r="J35" i="42"/>
  <c r="I35" i="42"/>
  <c r="J32" i="42"/>
  <c r="I32" i="42"/>
  <c r="J31" i="42"/>
  <c r="I31" i="42"/>
  <c r="K27" i="42"/>
  <c r="I27" i="42"/>
  <c r="K24" i="42"/>
  <c r="K23" i="42"/>
  <c r="K22" i="42"/>
  <c r="J23" i="42"/>
  <c r="I23" i="42"/>
  <c r="J22" i="42"/>
  <c r="I22" i="42"/>
  <c r="I18" i="42"/>
  <c r="I14" i="42"/>
  <c r="I10" i="42"/>
  <c r="K6" i="42"/>
  <c r="I6" i="42"/>
  <c r="L34" i="110"/>
  <c r="L33" i="110"/>
  <c r="L32" i="110"/>
  <c r="L19" i="110"/>
  <c r="L8" i="110"/>
  <c r="L29" i="110"/>
  <c r="L30" i="110"/>
  <c r="L26" i="110"/>
  <c r="L7" i="110"/>
  <c r="H35" i="106"/>
  <c r="H36" i="106" s="1"/>
  <c r="H45" i="56"/>
  <c r="H49" i="88"/>
  <c r="K25" i="101"/>
  <c r="H25" i="101"/>
  <c r="K21" i="101"/>
  <c r="H21" i="101"/>
  <c r="D6" i="98"/>
  <c r="D4" i="93"/>
  <c r="H26" i="101" l="1"/>
  <c r="H27" i="101"/>
  <c r="E36" i="119"/>
  <c r="I20" i="119"/>
  <c r="C6" i="119"/>
  <c r="C7" i="119"/>
  <c r="C6" i="120"/>
  <c r="C5" i="120"/>
  <c r="D5" i="93"/>
  <c r="L35" i="110"/>
  <c r="L18" i="110"/>
  <c r="D5" i="84"/>
  <c r="E5" i="84" s="1"/>
  <c r="F18" i="105"/>
  <c r="E30" i="105" s="1"/>
  <c r="G18" i="105"/>
  <c r="I18" i="105" s="1"/>
  <c r="J18" i="105" s="1"/>
  <c r="N18" i="105"/>
  <c r="O19" i="105" s="1"/>
  <c r="D19" i="105" s="1"/>
  <c r="F19" i="105" s="1"/>
  <c r="L11" i="110"/>
  <c r="H51" i="88"/>
  <c r="K69" i="35"/>
  <c r="H69" i="35"/>
  <c r="E15" i="65" s="1"/>
  <c r="H9" i="101"/>
  <c r="H10" i="101" s="1"/>
  <c r="E52" i="101"/>
  <c r="J13" i="109"/>
  <c r="I24" i="109"/>
  <c r="K16" i="109"/>
  <c r="B9" i="109"/>
  <c r="E39" i="56"/>
  <c r="I27" i="56"/>
  <c r="H42" i="101"/>
  <c r="H41" i="101"/>
  <c r="H40" i="101"/>
  <c r="K66" i="35"/>
  <c r="H26" i="106"/>
  <c r="H27" i="106" s="1"/>
  <c r="I10" i="56"/>
  <c r="E7" i="93"/>
  <c r="E17" i="93" s="1"/>
  <c r="C9" i="119" l="1"/>
  <c r="H76" i="35"/>
  <c r="D6" i="84"/>
  <c r="E6" i="84" s="1"/>
  <c r="H43" i="101"/>
  <c r="D20" i="105"/>
  <c r="C9" i="120"/>
  <c r="D13" i="105"/>
  <c r="J9" i="109"/>
  <c r="J24" i="109"/>
  <c r="L24" i="109" s="1"/>
  <c r="F28" i="105"/>
  <c r="F30" i="105"/>
  <c r="J16" i="109"/>
  <c r="I16" i="109"/>
  <c r="B19" i="42"/>
  <c r="K67" i="35"/>
  <c r="H46" i="88"/>
  <c r="H44" i="88"/>
  <c r="H40" i="88"/>
  <c r="A25" i="62"/>
  <c r="B20" i="44"/>
  <c r="B13" i="44"/>
  <c r="L10" i="42"/>
  <c r="B27" i="42"/>
  <c r="B14" i="42"/>
  <c r="B22" i="43"/>
  <c r="B15" i="43"/>
  <c r="K81" i="35"/>
  <c r="H83" i="35" s="1"/>
  <c r="I11" i="101"/>
  <c r="I36" i="101"/>
  <c r="M13" i="44"/>
  <c r="D14" i="93" s="1"/>
  <c r="C14" i="119" s="1"/>
  <c r="L25" i="109"/>
  <c r="L20" i="109"/>
  <c r="H47" i="88" l="1"/>
  <c r="O14" i="121"/>
  <c r="P15" i="121" s="1"/>
  <c r="J14" i="121"/>
  <c r="K14" i="121" s="1"/>
  <c r="E15" i="121" s="1"/>
  <c r="F6" i="84"/>
  <c r="G6" i="84"/>
  <c r="G13" i="105"/>
  <c r="N13" i="105"/>
  <c r="K33" i="56"/>
  <c r="J11" i="65"/>
  <c r="K20" i="119"/>
  <c r="C13" i="120"/>
  <c r="O11" i="65"/>
  <c r="F13" i="105"/>
  <c r="L22" i="109"/>
  <c r="E11" i="118" s="1"/>
  <c r="H11" i="118" s="1"/>
  <c r="L26" i="109"/>
  <c r="E12" i="118" s="1"/>
  <c r="H12" i="118" s="1"/>
  <c r="I40" i="88"/>
  <c r="H30" i="101"/>
  <c r="K48" i="35"/>
  <c r="E28" i="121" l="1"/>
  <c r="H28" i="121" s="1"/>
  <c r="J28" i="121" s="1"/>
  <c r="O30" i="121"/>
  <c r="H91" i="35"/>
  <c r="H92" i="35" s="1"/>
  <c r="J11" i="118"/>
  <c r="D74" i="84"/>
  <c r="J12" i="118"/>
  <c r="D75" i="84"/>
  <c r="M7" i="96"/>
  <c r="O7" i="96" s="1"/>
  <c r="E55" i="101"/>
  <c r="H36" i="101"/>
  <c r="H38" i="101" s="1"/>
  <c r="H29" i="101"/>
  <c r="H31" i="101" s="1"/>
  <c r="L8" i="96"/>
  <c r="L7" i="96"/>
  <c r="C29" i="114"/>
  <c r="D12" i="117"/>
  <c r="F12" i="117" s="1"/>
  <c r="D11" i="117"/>
  <c r="D10" i="117"/>
  <c r="D9" i="117"/>
  <c r="D8" i="117"/>
  <c r="F7" i="117"/>
  <c r="A7" i="117"/>
  <c r="A8" i="117" s="1"/>
  <c r="A9" i="117" s="1"/>
  <c r="A10" i="117" s="1"/>
  <c r="A11" i="117" s="1"/>
  <c r="A12" i="117" s="1"/>
  <c r="D6" i="117"/>
  <c r="A1" i="117"/>
  <c r="D79" i="116"/>
  <c r="F79" i="116" s="1"/>
  <c r="D78" i="116"/>
  <c r="F78" i="116" s="1"/>
  <c r="D77" i="116"/>
  <c r="F77" i="116" s="1"/>
  <c r="I76" i="116"/>
  <c r="I80" i="116" s="1"/>
  <c r="D76" i="116"/>
  <c r="F76" i="116" s="1"/>
  <c r="H74" i="116"/>
  <c r="D73" i="116"/>
  <c r="F73" i="116" s="1"/>
  <c r="D72" i="116"/>
  <c r="F72" i="116" s="1"/>
  <c r="I71" i="116"/>
  <c r="I74" i="116" s="1"/>
  <c r="D71" i="116"/>
  <c r="G71" i="116" s="1"/>
  <c r="H69" i="116"/>
  <c r="G68" i="116"/>
  <c r="F68" i="116"/>
  <c r="E68" i="116"/>
  <c r="G67" i="116"/>
  <c r="F67" i="116"/>
  <c r="E67" i="116"/>
  <c r="G66" i="116"/>
  <c r="F66" i="116"/>
  <c r="E66" i="116"/>
  <c r="I65" i="116"/>
  <c r="I69" i="116" s="1"/>
  <c r="G65" i="116"/>
  <c r="F65" i="116"/>
  <c r="F69" i="116" s="1"/>
  <c r="E65" i="116"/>
  <c r="E69" i="116" s="1"/>
  <c r="H63" i="116"/>
  <c r="D62" i="116"/>
  <c r="E62" i="116" s="1"/>
  <c r="D61" i="116"/>
  <c r="E61" i="116" s="1"/>
  <c r="D60" i="116"/>
  <c r="E60" i="116" s="1"/>
  <c r="I59" i="116"/>
  <c r="I63" i="116" s="1"/>
  <c r="D59" i="116"/>
  <c r="F59" i="116" s="1"/>
  <c r="D56" i="116"/>
  <c r="E56" i="116" s="1"/>
  <c r="D55" i="116"/>
  <c r="E55" i="116" s="1"/>
  <c r="D54" i="116"/>
  <c r="H54" i="116" s="1"/>
  <c r="H57" i="116" s="1"/>
  <c r="D53" i="116"/>
  <c r="G53" i="116" s="1"/>
  <c r="D52" i="116"/>
  <c r="G52" i="116" s="1"/>
  <c r="I51" i="116"/>
  <c r="I57" i="116" s="1"/>
  <c r="E10" i="117" s="1"/>
  <c r="D51" i="116"/>
  <c r="E51" i="116" s="1"/>
  <c r="D48" i="116"/>
  <c r="E48" i="116" s="1"/>
  <c r="D47" i="116"/>
  <c r="F47" i="116" s="1"/>
  <c r="D46" i="116"/>
  <c r="E46" i="116" s="1"/>
  <c r="D45" i="116"/>
  <c r="E45" i="116" s="1"/>
  <c r="D44" i="116"/>
  <c r="E44" i="116" s="1"/>
  <c r="D43" i="116"/>
  <c r="E43" i="116" s="1"/>
  <c r="D42" i="116"/>
  <c r="E42" i="116" s="1"/>
  <c r="D41" i="116"/>
  <c r="E41" i="116" s="1"/>
  <c r="D40" i="116"/>
  <c r="E40" i="116" s="1"/>
  <c r="I39" i="116"/>
  <c r="I49" i="116" s="1"/>
  <c r="E9" i="117" s="1"/>
  <c r="D39" i="116"/>
  <c r="F39" i="116" s="1"/>
  <c r="D36" i="116"/>
  <c r="G36" i="116" s="1"/>
  <c r="D35" i="116"/>
  <c r="F35" i="116" s="1"/>
  <c r="D34" i="116"/>
  <c r="E34" i="116" s="1"/>
  <c r="D33" i="116"/>
  <c r="F33" i="116" s="1"/>
  <c r="D32" i="116"/>
  <c r="G32" i="116" s="1"/>
  <c r="D31" i="116"/>
  <c r="H31" i="116" s="1"/>
  <c r="H37" i="116" s="1"/>
  <c r="D30" i="116"/>
  <c r="G30" i="116" s="1"/>
  <c r="D29" i="116"/>
  <c r="G29" i="116" s="1"/>
  <c r="D28" i="116"/>
  <c r="G28" i="116" s="1"/>
  <c r="I27" i="116"/>
  <c r="I37" i="116" s="1"/>
  <c r="E8" i="117" s="1"/>
  <c r="D27" i="116"/>
  <c r="G27" i="116" s="1"/>
  <c r="G24" i="116"/>
  <c r="F24" i="116"/>
  <c r="E24" i="116"/>
  <c r="D23" i="116"/>
  <c r="G23" i="116" s="1"/>
  <c r="D22" i="116"/>
  <c r="F22" i="116" s="1"/>
  <c r="D21" i="116"/>
  <c r="E21" i="116" s="1"/>
  <c r="D20" i="116"/>
  <c r="E20" i="116" s="1"/>
  <c r="D19" i="116"/>
  <c r="E19" i="116" s="1"/>
  <c r="D18" i="116"/>
  <c r="E18" i="116" s="1"/>
  <c r="D17" i="116"/>
  <c r="E17" i="116" s="1"/>
  <c r="D16" i="116"/>
  <c r="E16" i="116" s="1"/>
  <c r="D15" i="116"/>
  <c r="E15" i="116" s="1"/>
  <c r="I14" i="116"/>
  <c r="D14" i="116"/>
  <c r="F14" i="116" s="1"/>
  <c r="D11" i="116"/>
  <c r="E11" i="116" s="1"/>
  <c r="D10" i="116"/>
  <c r="E10" i="116" s="1"/>
  <c r="D9" i="116"/>
  <c r="E9" i="116" s="1"/>
  <c r="D8" i="116"/>
  <c r="E8" i="116" s="1"/>
  <c r="D7" i="116"/>
  <c r="E7" i="116" s="1"/>
  <c r="D6" i="116"/>
  <c r="E6" i="116" s="1"/>
  <c r="I5" i="116"/>
  <c r="I12" i="116" s="1"/>
  <c r="E6" i="117" s="1"/>
  <c r="D5" i="116"/>
  <c r="E5" i="116" s="1"/>
  <c r="A1" i="116"/>
  <c r="D9" i="115"/>
  <c r="D8" i="115"/>
  <c r="D7" i="115"/>
  <c r="D6" i="115"/>
  <c r="D5" i="115"/>
  <c r="A1" i="115"/>
  <c r="I44" i="114"/>
  <c r="I43" i="114"/>
  <c r="I42" i="114"/>
  <c r="I41" i="114"/>
  <c r="I40" i="114"/>
  <c r="I39" i="114"/>
  <c r="E29" i="114"/>
  <c r="M18" i="114"/>
  <c r="E18" i="114"/>
  <c r="I45" i="114" l="1"/>
  <c r="G69" i="116"/>
  <c r="E17" i="121"/>
  <c r="E16" i="65"/>
  <c r="F75" i="84"/>
  <c r="E75" i="84"/>
  <c r="G75" i="84"/>
  <c r="G74" i="84"/>
  <c r="F74" i="84"/>
  <c r="E74" i="84"/>
  <c r="H8" i="116"/>
  <c r="H12" i="116" s="1"/>
  <c r="E52" i="116"/>
  <c r="F53" i="116"/>
  <c r="F51" i="116"/>
  <c r="G51" i="116"/>
  <c r="G57" i="116" s="1"/>
  <c r="F52" i="116"/>
  <c r="F80" i="116"/>
  <c r="E78" i="116"/>
  <c r="E47" i="116"/>
  <c r="F8" i="117"/>
  <c r="F30" i="116"/>
  <c r="E33" i="116"/>
  <c r="E53" i="116"/>
  <c r="G18" i="114"/>
  <c r="I18" i="114" s="1"/>
  <c r="K18" i="114" s="1"/>
  <c r="E29" i="116"/>
  <c r="F36" i="116"/>
  <c r="G9" i="116"/>
  <c r="F29" i="116"/>
  <c r="F34" i="116"/>
  <c r="G48" i="116"/>
  <c r="F10" i="117"/>
  <c r="E54" i="116"/>
  <c r="F55" i="116"/>
  <c r="F7" i="116"/>
  <c r="F9" i="116"/>
  <c r="F11" i="116"/>
  <c r="F23" i="116"/>
  <c r="F9" i="117"/>
  <c r="F54" i="116"/>
  <c r="E12" i="116"/>
  <c r="G6" i="116"/>
  <c r="G10" i="116"/>
  <c r="F27" i="116"/>
  <c r="E28" i="116"/>
  <c r="E32" i="116"/>
  <c r="E76" i="116"/>
  <c r="F6" i="116"/>
  <c r="G7" i="116"/>
  <c r="F10" i="116"/>
  <c r="G11" i="116"/>
  <c r="E22" i="116"/>
  <c r="E27" i="116"/>
  <c r="E30" i="116"/>
  <c r="F31" i="116"/>
  <c r="E36" i="116"/>
  <c r="F48" i="116"/>
  <c r="G76" i="116"/>
  <c r="D14" i="117"/>
  <c r="F8" i="116"/>
  <c r="E14" i="116"/>
  <c r="E23" i="116"/>
  <c r="F28" i="116"/>
  <c r="E31" i="116"/>
  <c r="F32" i="116"/>
  <c r="E39" i="116"/>
  <c r="F56" i="116"/>
  <c r="E77" i="116"/>
  <c r="E79" i="116"/>
  <c r="G40" i="116"/>
  <c r="G41" i="116"/>
  <c r="G42" i="116"/>
  <c r="G43" i="116"/>
  <c r="H44" i="116"/>
  <c r="H49" i="116" s="1"/>
  <c r="G45" i="116"/>
  <c r="F5" i="116"/>
  <c r="G14" i="116"/>
  <c r="F15" i="116"/>
  <c r="F16" i="116"/>
  <c r="F17" i="116"/>
  <c r="F18" i="116"/>
  <c r="F19" i="116"/>
  <c r="F20" i="116"/>
  <c r="F21" i="116"/>
  <c r="G39" i="116"/>
  <c r="F40" i="116"/>
  <c r="F41" i="116"/>
  <c r="F42" i="116"/>
  <c r="F43" i="116"/>
  <c r="F44" i="116"/>
  <c r="F45" i="116"/>
  <c r="F46" i="116"/>
  <c r="G77" i="116"/>
  <c r="H78" i="116"/>
  <c r="H80" i="116" s="1"/>
  <c r="G37" i="116"/>
  <c r="G5" i="116"/>
  <c r="G15" i="116"/>
  <c r="G16" i="116"/>
  <c r="G17" i="116"/>
  <c r="G18" i="116"/>
  <c r="H19" i="116"/>
  <c r="G20" i="116"/>
  <c r="E11" i="117"/>
  <c r="F11" i="117" s="1"/>
  <c r="G61" i="116"/>
  <c r="F60" i="116"/>
  <c r="G60" i="116"/>
  <c r="F61" i="116"/>
  <c r="F62" i="116"/>
  <c r="E71" i="116"/>
  <c r="G62" i="116"/>
  <c r="E59" i="116"/>
  <c r="E63" i="116" s="1"/>
  <c r="F71" i="116"/>
  <c r="F74" i="116" s="1"/>
  <c r="E72" i="116"/>
  <c r="E73" i="116"/>
  <c r="G59" i="116"/>
  <c r="G72" i="116"/>
  <c r="G73" i="116"/>
  <c r="F6" i="117"/>
  <c r="E14" i="117"/>
  <c r="E9" i="115" s="1"/>
  <c r="F9" i="115" s="1"/>
  <c r="I82" i="116"/>
  <c r="J63" i="116"/>
  <c r="E57" i="116" l="1"/>
  <c r="E49" i="116"/>
  <c r="G80" i="116"/>
  <c r="G49" i="116"/>
  <c r="F57" i="116"/>
  <c r="F37" i="116"/>
  <c r="G12" i="116"/>
  <c r="F12" i="116"/>
  <c r="E37" i="116"/>
  <c r="H82" i="116"/>
  <c r="E8" i="115" s="1"/>
  <c r="F8" i="115" s="1"/>
  <c r="F49" i="116"/>
  <c r="E80" i="116"/>
  <c r="G74" i="116"/>
  <c r="F14" i="117"/>
  <c r="E74" i="116"/>
  <c r="F63" i="116"/>
  <c r="G63" i="116"/>
  <c r="I26" i="56"/>
  <c r="I39" i="88"/>
  <c r="C17" i="114"/>
  <c r="E17" i="114" s="1"/>
  <c r="H50" i="88"/>
  <c r="E6" i="125" s="1"/>
  <c r="K34" i="35"/>
  <c r="K35" i="35"/>
  <c r="K45" i="35"/>
  <c r="K46" i="35"/>
  <c r="K47" i="35"/>
  <c r="K76" i="35"/>
  <c r="K77" i="35"/>
  <c r="L17" i="109"/>
  <c r="L16" i="109"/>
  <c r="L18" i="109" s="1"/>
  <c r="L13" i="109"/>
  <c r="L14" i="109" s="1"/>
  <c r="L10" i="109"/>
  <c r="L9" i="109"/>
  <c r="H31" i="56"/>
  <c r="H24" i="56"/>
  <c r="A1" i="56"/>
  <c r="A1" i="113"/>
  <c r="H10" i="112"/>
  <c r="A1" i="112"/>
  <c r="L45" i="110"/>
  <c r="F9" i="111"/>
  <c r="F7" i="111"/>
  <c r="L6" i="109"/>
  <c r="L7" i="109" s="1"/>
  <c r="E5" i="118" s="1"/>
  <c r="Q9" i="98"/>
  <c r="P8" i="98"/>
  <c r="P9" i="98" s="1"/>
  <c r="R7" i="98"/>
  <c r="R8" i="98" s="1"/>
  <c r="S10" i="98"/>
  <c r="U10" i="98" s="1"/>
  <c r="R6" i="98"/>
  <c r="S7" i="98" s="1"/>
  <c r="S8" i="98" s="1"/>
  <c r="U4" i="98"/>
  <c r="H53" i="88" l="1"/>
  <c r="H54" i="88" s="1"/>
  <c r="F82" i="116"/>
  <c r="E6" i="115" s="1"/>
  <c r="E82" i="116"/>
  <c r="E5" i="115" s="1"/>
  <c r="G82" i="116"/>
  <c r="E7" i="115" s="1"/>
  <c r="D11" i="105"/>
  <c r="N11" i="105" s="1"/>
  <c r="E8" i="118"/>
  <c r="L34" i="109"/>
  <c r="E15" i="118" s="1"/>
  <c r="L11" i="109"/>
  <c r="D6" i="122" s="1"/>
  <c r="E10" i="118"/>
  <c r="H10" i="118" s="1"/>
  <c r="C6" i="114"/>
  <c r="E52" i="61"/>
  <c r="C4" i="114"/>
  <c r="C5" i="114"/>
  <c r="E19" i="114"/>
  <c r="E31" i="114" s="1"/>
  <c r="G17" i="114"/>
  <c r="I17" i="114" s="1"/>
  <c r="K17" i="114" s="1"/>
  <c r="P10" i="98"/>
  <c r="L44" i="110"/>
  <c r="L46" i="110" s="1"/>
  <c r="D10" i="111" s="1"/>
  <c r="D5" i="112" s="1"/>
  <c r="L37" i="110"/>
  <c r="L38" i="110" s="1"/>
  <c r="L21" i="110"/>
  <c r="D8" i="111" s="1"/>
  <c r="D11" i="111"/>
  <c r="R27" i="110"/>
  <c r="A1" i="110"/>
  <c r="H42" i="106"/>
  <c r="H43" i="106" s="1"/>
  <c r="H11" i="106"/>
  <c r="H13" i="106" s="1"/>
  <c r="H7" i="106"/>
  <c r="E37" i="121" l="1"/>
  <c r="H55" i="61"/>
  <c r="H59" i="61" s="1"/>
  <c r="E9" i="126" s="1"/>
  <c r="D16" i="93"/>
  <c r="C15" i="119" s="1"/>
  <c r="O14" i="105"/>
  <c r="G11" i="105"/>
  <c r="D73" i="84"/>
  <c r="D72" i="84"/>
  <c r="F11" i="111"/>
  <c r="G11" i="111"/>
  <c r="I11" i="111" s="1"/>
  <c r="L23" i="110"/>
  <c r="L27" i="110" s="1"/>
  <c r="L13" i="110"/>
  <c r="L16" i="110" s="1"/>
  <c r="D6" i="111" s="1"/>
  <c r="F6" i="111" s="1"/>
  <c r="F11" i="105"/>
  <c r="D6" i="112"/>
  <c r="E6" i="112" s="1"/>
  <c r="E6" i="118"/>
  <c r="J10" i="118"/>
  <c r="K12" i="118" s="1"/>
  <c r="E13" i="118" s="1"/>
  <c r="C7" i="114"/>
  <c r="G10" i="111"/>
  <c r="I10" i="111" s="1"/>
  <c r="F10" i="111"/>
  <c r="G5" i="112"/>
  <c r="E5" i="112"/>
  <c r="F5" i="112"/>
  <c r="F8" i="111"/>
  <c r="D7" i="112"/>
  <c r="I41" i="110"/>
  <c r="L41" i="110" s="1"/>
  <c r="L42" i="110" s="1"/>
  <c r="D15" i="111"/>
  <c r="F15" i="111" s="1"/>
  <c r="D5" i="111"/>
  <c r="F5" i="111" s="1"/>
  <c r="A1" i="106"/>
  <c r="H8" i="107"/>
  <c r="H10" i="107" s="1"/>
  <c r="L4" i="98"/>
  <c r="J4" i="98"/>
  <c r="A1" i="108"/>
  <c r="A1" i="107"/>
  <c r="F9" i="105"/>
  <c r="F7" i="105"/>
  <c r="F4" i="103"/>
  <c r="H14" i="56"/>
  <c r="H13" i="56"/>
  <c r="J3" i="98"/>
  <c r="M3" i="98"/>
  <c r="L6" i="43"/>
  <c r="L19" i="43"/>
  <c r="L22" i="43"/>
  <c r="H10" i="56"/>
  <c r="H9" i="56"/>
  <c r="H29" i="35"/>
  <c r="H30" i="35" s="1"/>
  <c r="E19" i="121" s="1"/>
  <c r="D4" i="122" l="1"/>
  <c r="H61" i="61"/>
  <c r="H66" i="61" s="1"/>
  <c r="E10" i="126" s="1"/>
  <c r="E73" i="84"/>
  <c r="G73" i="84"/>
  <c r="F73" i="84"/>
  <c r="H16" i="56"/>
  <c r="H17" i="56" s="1"/>
  <c r="C14" i="120"/>
  <c r="O12" i="105"/>
  <c r="I72" i="84"/>
  <c r="I76" i="84" s="1"/>
  <c r="F72" i="84"/>
  <c r="E72" i="84"/>
  <c r="G72" i="84"/>
  <c r="F13" i="111"/>
  <c r="D3" i="93"/>
  <c r="F6" i="112"/>
  <c r="G6" i="112"/>
  <c r="L30" i="109"/>
  <c r="E14" i="118" s="1"/>
  <c r="C10" i="114"/>
  <c r="J11" i="111"/>
  <c r="D14" i="111"/>
  <c r="F14" i="111" s="1"/>
  <c r="E7" i="112"/>
  <c r="F7" i="112"/>
  <c r="G7" i="112"/>
  <c r="D14" i="103"/>
  <c r="D21" i="105"/>
  <c r="H9" i="106"/>
  <c r="D5" i="105" s="1"/>
  <c r="F5" i="105" s="1"/>
  <c r="E18" i="65"/>
  <c r="D6" i="105"/>
  <c r="F6" i="105" s="1"/>
  <c r="D8" i="105"/>
  <c r="F8" i="105" s="1"/>
  <c r="D12" i="105" l="1"/>
  <c r="F12" i="105" s="1"/>
  <c r="E76" i="84"/>
  <c r="G16" i="118"/>
  <c r="F15" i="93" s="1"/>
  <c r="G15" i="93" s="1"/>
  <c r="F76" i="84"/>
  <c r="G76" i="84"/>
  <c r="O16" i="105"/>
  <c r="F8" i="112"/>
  <c r="F10" i="112" s="1"/>
  <c r="D6" i="113" s="1"/>
  <c r="E6" i="113" s="1"/>
  <c r="F6" i="113" s="1"/>
  <c r="G8" i="112"/>
  <c r="G10" i="112" s="1"/>
  <c r="D7" i="113" s="1"/>
  <c r="E7" i="113" s="1"/>
  <c r="F7" i="113" s="1"/>
  <c r="E8" i="112"/>
  <c r="E10" i="112" s="1"/>
  <c r="D5" i="113" s="1"/>
  <c r="E5" i="113" s="1"/>
  <c r="F5" i="113" s="1"/>
  <c r="D12" i="111"/>
  <c r="I6" i="112" s="1"/>
  <c r="I8" i="112" s="1"/>
  <c r="I13" i="105"/>
  <c r="J15" i="105" s="1"/>
  <c r="D14" i="105" s="1"/>
  <c r="I11" i="105"/>
  <c r="F14" i="103"/>
  <c r="D18" i="84"/>
  <c r="H18" i="84" s="1"/>
  <c r="F20" i="105"/>
  <c r="D5" i="107"/>
  <c r="E5" i="107" s="1"/>
  <c r="D6" i="107"/>
  <c r="D7" i="107"/>
  <c r="H52" i="101"/>
  <c r="H45" i="101"/>
  <c r="H18" i="101"/>
  <c r="H17" i="101"/>
  <c r="H6" i="101"/>
  <c r="A1" i="101"/>
  <c r="N6" i="98"/>
  <c r="A1" i="100"/>
  <c r="H6" i="99"/>
  <c r="H8" i="99" s="1"/>
  <c r="A1" i="99"/>
  <c r="E24" i="105" l="1"/>
  <c r="F24" i="105" s="1"/>
  <c r="D8" i="113"/>
  <c r="E8" i="113" s="1"/>
  <c r="F8" i="113" s="1"/>
  <c r="D8" i="108"/>
  <c r="F16" i="93"/>
  <c r="G16" i="93" s="1"/>
  <c r="F12" i="111"/>
  <c r="F16" i="111" s="1"/>
  <c r="J13" i="105"/>
  <c r="H19" i="101"/>
  <c r="D9" i="103" s="1"/>
  <c r="H53" i="101"/>
  <c r="D21" i="103" s="1"/>
  <c r="H49" i="101"/>
  <c r="H50" i="101" s="1"/>
  <c r="H7" i="101"/>
  <c r="D10" i="103"/>
  <c r="D8" i="103"/>
  <c r="G8" i="103" s="1"/>
  <c r="E18" i="84"/>
  <c r="H24" i="84"/>
  <c r="F18" i="84"/>
  <c r="E6" i="107"/>
  <c r="G6" i="107"/>
  <c r="F6" i="107"/>
  <c r="E7" i="107"/>
  <c r="G7" i="107"/>
  <c r="F7" i="107"/>
  <c r="G5" i="107"/>
  <c r="F5" i="107"/>
  <c r="D7" i="103"/>
  <c r="G7" i="103" s="1"/>
  <c r="D6" i="103"/>
  <c r="G6" i="103" s="1"/>
  <c r="H55" i="101"/>
  <c r="H56" i="101" s="1"/>
  <c r="D5" i="103"/>
  <c r="G5" i="103" s="1"/>
  <c r="D8" i="100"/>
  <c r="E8" i="100" s="1"/>
  <c r="K5" i="98"/>
  <c r="J5" i="98" s="1"/>
  <c r="K4" i="98"/>
  <c r="H4" i="98"/>
  <c r="G10" i="103" l="1"/>
  <c r="I10" i="103" s="1"/>
  <c r="D19" i="84"/>
  <c r="E8" i="108"/>
  <c r="F8" i="108"/>
  <c r="D16" i="103"/>
  <c r="F16" i="103" s="1"/>
  <c r="D15" i="103"/>
  <c r="F14" i="105"/>
  <c r="F22" i="105" s="1"/>
  <c r="D19" i="103"/>
  <c r="D20" i="84" s="1"/>
  <c r="F20" i="84" s="1"/>
  <c r="F21" i="103"/>
  <c r="D21" i="84"/>
  <c r="E21" i="84" s="1"/>
  <c r="I9" i="103"/>
  <c r="M9" i="103"/>
  <c r="I7" i="103"/>
  <c r="M7" i="103"/>
  <c r="I6" i="103"/>
  <c r="M6" i="103"/>
  <c r="I8" i="103"/>
  <c r="M8" i="103"/>
  <c r="M10" i="103"/>
  <c r="I5" i="103"/>
  <c r="M5" i="103"/>
  <c r="D16" i="84"/>
  <c r="F8" i="103"/>
  <c r="I5" i="107"/>
  <c r="I8" i="107" s="1"/>
  <c r="I10" i="112"/>
  <c r="D9" i="113" s="1"/>
  <c r="E8" i="107"/>
  <c r="E10" i="107" s="1"/>
  <c r="D5" i="108" s="1"/>
  <c r="G8" i="107"/>
  <c r="G10" i="107" s="1"/>
  <c r="D7" i="108" s="1"/>
  <c r="F8" i="107"/>
  <c r="F10" i="107" s="1"/>
  <c r="D6" i="108" s="1"/>
  <c r="F10" i="103"/>
  <c r="F5" i="103"/>
  <c r="D13" i="84"/>
  <c r="F7" i="103"/>
  <c r="D15" i="84"/>
  <c r="D17" i="84"/>
  <c r="F9" i="103"/>
  <c r="E61" i="101"/>
  <c r="H61" i="101" s="1"/>
  <c r="H62" i="101" s="1"/>
  <c r="D14" i="84"/>
  <c r="F6" i="103"/>
  <c r="H5" i="98"/>
  <c r="E58" i="101"/>
  <c r="H58" i="101" s="1"/>
  <c r="H59" i="101" s="1"/>
  <c r="E16" i="84" l="1"/>
  <c r="G16" i="84"/>
  <c r="F16" i="84"/>
  <c r="F14" i="84"/>
  <c r="E14" i="84"/>
  <c r="G14" i="84"/>
  <c r="G15" i="84"/>
  <c r="F15" i="84"/>
  <c r="E15" i="84"/>
  <c r="G19" i="84"/>
  <c r="F19" i="84"/>
  <c r="E19" i="84"/>
  <c r="G13" i="84"/>
  <c r="F13" i="84"/>
  <c r="E13" i="84"/>
  <c r="F5" i="93"/>
  <c r="G5" i="93" s="1"/>
  <c r="E20" i="84"/>
  <c r="F19" i="103"/>
  <c r="F22" i="84"/>
  <c r="I10" i="107"/>
  <c r="D9" i="108" s="1"/>
  <c r="E26" i="105"/>
  <c r="F26" i="105" s="1"/>
  <c r="F21" i="84"/>
  <c r="D17" i="103"/>
  <c r="N10" i="103"/>
  <c r="N12" i="103"/>
  <c r="E5" i="108"/>
  <c r="F5" i="108" s="1"/>
  <c r="E6" i="108"/>
  <c r="F6" i="108" s="1"/>
  <c r="E7" i="108"/>
  <c r="J10" i="103"/>
  <c r="D12" i="103" s="1"/>
  <c r="G17" i="84"/>
  <c r="E9" i="108" l="1"/>
  <c r="F9" i="108" s="1"/>
  <c r="F10" i="85" s="1"/>
  <c r="H6" i="108"/>
  <c r="H7" i="108" s="1"/>
  <c r="D23" i="84"/>
  <c r="F23" i="84" s="1"/>
  <c r="F24" i="84" s="1"/>
  <c r="F17" i="103"/>
  <c r="G6" i="98"/>
  <c r="I6" i="98" s="1"/>
  <c r="F7" i="108"/>
  <c r="E9" i="113"/>
  <c r="F9" i="113" s="1"/>
  <c r="I13" i="84"/>
  <c r="I24" i="84" s="1"/>
  <c r="F12" i="103"/>
  <c r="F6" i="98"/>
  <c r="D5" i="99"/>
  <c r="A1" i="93"/>
  <c r="H33" i="56"/>
  <c r="H32" i="56"/>
  <c r="H7" i="56"/>
  <c r="H11" i="56" s="1"/>
  <c r="H36" i="56" l="1"/>
  <c r="H37" i="56" s="1"/>
  <c r="H9" i="108"/>
  <c r="H10" i="108" s="1"/>
  <c r="H18" i="61"/>
  <c r="D8" i="69" s="1"/>
  <c r="G8" i="69" s="1"/>
  <c r="I8" i="69" s="1"/>
  <c r="H17" i="88"/>
  <c r="D9" i="89" s="1"/>
  <c r="G9" i="89" s="1"/>
  <c r="E23" i="84"/>
  <c r="E24" i="84" s="1"/>
  <c r="E35" i="84" s="1"/>
  <c r="G23" i="84"/>
  <c r="G24" i="84" s="1"/>
  <c r="F5" i="98"/>
  <c r="J6" i="98"/>
  <c r="G5" i="71"/>
  <c r="G5" i="99"/>
  <c r="G6" i="99" s="1"/>
  <c r="G8" i="99" s="1"/>
  <c r="D7" i="100" s="1"/>
  <c r="E7" i="100" s="1"/>
  <c r="F5" i="99"/>
  <c r="F6" i="99" s="1"/>
  <c r="F8" i="99" s="1"/>
  <c r="D6" i="100" s="1"/>
  <c r="E6" i="100" s="1"/>
  <c r="E5" i="99"/>
  <c r="E6" i="99" s="1"/>
  <c r="E8" i="99" s="1"/>
  <c r="D5" i="100" s="1"/>
  <c r="E5" i="100" s="1"/>
  <c r="A1" i="84"/>
  <c r="A1" i="85"/>
  <c r="A1" i="88"/>
  <c r="N7" i="43"/>
  <c r="M9" i="89" l="1"/>
  <c r="I5" i="71"/>
  <c r="Q5" i="71"/>
  <c r="F9" i="89"/>
  <c r="I9" i="89"/>
  <c r="D51" i="84"/>
  <c r="D30" i="84"/>
  <c r="E30" i="84" s="1"/>
  <c r="F8" i="69"/>
  <c r="O8" i="69" s="1"/>
  <c r="D43" i="84"/>
  <c r="L9" i="44"/>
  <c r="E51" i="84" l="1"/>
  <c r="F51" i="84"/>
  <c r="G51" i="84"/>
  <c r="I8" i="99"/>
  <c r="D9" i="100" s="1"/>
  <c r="E9" i="100" s="1"/>
  <c r="F9" i="100" s="1"/>
  <c r="F11" i="85" s="1"/>
  <c r="G30" i="84"/>
  <c r="F30" i="84"/>
  <c r="G43" i="84"/>
  <c r="E43" i="84"/>
  <c r="F43" i="84"/>
  <c r="L10" i="44"/>
  <c r="D14" i="78" s="1"/>
  <c r="L6" i="44"/>
  <c r="E42" i="56" l="1"/>
  <c r="H42" i="56" s="1"/>
  <c r="H43" i="56" s="1"/>
  <c r="H39" i="56"/>
  <c r="H40" i="56" s="1"/>
  <c r="F14" i="78"/>
  <c r="D81" i="84"/>
  <c r="E17" i="65"/>
  <c r="D54" i="84" l="1"/>
  <c r="E81" i="84"/>
  <c r="F81" i="84"/>
  <c r="D57" i="84" l="1"/>
  <c r="F54" i="84"/>
  <c r="E54" i="84"/>
  <c r="G54" i="84"/>
  <c r="A1" i="43" l="1"/>
  <c r="A1" i="44" s="1"/>
  <c r="A1" i="109"/>
  <c r="A1" i="42" l="1"/>
  <c r="D10" i="84" l="1"/>
  <c r="H10" i="84" s="1"/>
  <c r="J12" i="65"/>
  <c r="D7" i="84"/>
  <c r="O12" i="65"/>
  <c r="D5" i="69"/>
  <c r="G5" i="69" s="1"/>
  <c r="F7" i="84" l="1"/>
  <c r="E7" i="84"/>
  <c r="G7" i="84"/>
  <c r="H11" i="84"/>
  <c r="F10" i="84"/>
  <c r="E10" i="84"/>
  <c r="I5" i="69"/>
  <c r="D5" i="89"/>
  <c r="G5" i="89" s="1"/>
  <c r="I5" i="89" l="1"/>
  <c r="M5" i="89"/>
  <c r="D26" i="84"/>
  <c r="E57" i="84"/>
  <c r="H26" i="56"/>
  <c r="H28" i="56" s="1"/>
  <c r="E26" i="84" l="1"/>
  <c r="G26" i="84"/>
  <c r="F26" i="84"/>
  <c r="D6" i="69"/>
  <c r="D55" i="84"/>
  <c r="H55" i="84" s="1"/>
  <c r="G7" i="71"/>
  <c r="F57" i="84"/>
  <c r="G6" i="69" l="1"/>
  <c r="I6" i="69" s="1"/>
  <c r="Q7" i="71"/>
  <c r="I7" i="71"/>
  <c r="D40" i="84"/>
  <c r="D52" i="84"/>
  <c r="D39" i="84"/>
  <c r="G52" i="84" l="1"/>
  <c r="E52" i="84"/>
  <c r="F52" i="84"/>
  <c r="G40" i="84"/>
  <c r="F40" i="84"/>
  <c r="E40" i="84"/>
  <c r="E39" i="84"/>
  <c r="F39" i="84"/>
  <c r="G39" i="84"/>
  <c r="D56" i="84"/>
  <c r="D7" i="69"/>
  <c r="G7" i="69" s="1"/>
  <c r="F55" i="84"/>
  <c r="H58" i="84"/>
  <c r="E55" i="84"/>
  <c r="I7" i="69" l="1"/>
  <c r="D14" i="69"/>
  <c r="D44" i="84" s="1"/>
  <c r="H44" i="84" s="1"/>
  <c r="D41" i="84"/>
  <c r="G41" i="84" l="1"/>
  <c r="E41" i="84"/>
  <c r="F41" i="84"/>
  <c r="F44" i="84"/>
  <c r="E44" i="84"/>
  <c r="F4" i="89"/>
  <c r="H62" i="88"/>
  <c r="H63" i="88" s="1"/>
  <c r="H59" i="88"/>
  <c r="H39" i="88"/>
  <c r="H42" i="88" s="1"/>
  <c r="H65" i="88"/>
  <c r="H66" i="88" s="1"/>
  <c r="H56" i="88"/>
  <c r="H57" i="88" s="1"/>
  <c r="H60" i="88" l="1"/>
  <c r="E35" i="121"/>
  <c r="E27" i="121"/>
  <c r="E39" i="121"/>
  <c r="F15" i="103"/>
  <c r="F22" i="103" s="1"/>
  <c r="F7" i="93" s="1"/>
  <c r="D16" i="89"/>
  <c r="D35" i="84" s="1"/>
  <c r="F35" i="84" s="1"/>
  <c r="D8" i="89"/>
  <c r="G8" i="89" s="1"/>
  <c r="D7" i="89"/>
  <c r="G7" i="89" s="1"/>
  <c r="D17" i="89"/>
  <c r="D36" i="84" s="1"/>
  <c r="H70" i="84"/>
  <c r="H64" i="84"/>
  <c r="H27" i="121" l="1"/>
  <c r="J27" i="121" s="1"/>
  <c r="K28" i="121" s="1"/>
  <c r="E30" i="121" s="1"/>
  <c r="E34" i="121"/>
  <c r="D29" i="84"/>
  <c r="I8" i="89"/>
  <c r="I7" i="89"/>
  <c r="M8" i="89"/>
  <c r="M7" i="89"/>
  <c r="D21" i="89"/>
  <c r="D34" i="84" s="1"/>
  <c r="E34" i="84" s="1"/>
  <c r="D10" i="89"/>
  <c r="D10" i="69"/>
  <c r="G10" i="69" s="1"/>
  <c r="D19" i="89"/>
  <c r="D33" i="84" s="1"/>
  <c r="E33" i="84" s="1"/>
  <c r="D14" i="89"/>
  <c r="D31" i="84" s="1"/>
  <c r="D28" i="84"/>
  <c r="D15" i="89"/>
  <c r="F15" i="89" s="1"/>
  <c r="E36" i="84"/>
  <c r="F17" i="89"/>
  <c r="F7" i="89"/>
  <c r="F8" i="89"/>
  <c r="F16" i="89"/>
  <c r="H31" i="84" l="1"/>
  <c r="H37" i="84" s="1"/>
  <c r="F28" i="84"/>
  <c r="E28" i="84"/>
  <c r="G28" i="84"/>
  <c r="G10" i="89"/>
  <c r="I10" i="89" s="1"/>
  <c r="G29" i="84"/>
  <c r="F29" i="84"/>
  <c r="E29" i="84"/>
  <c r="I10" i="69"/>
  <c r="M10" i="89"/>
  <c r="F34" i="84"/>
  <c r="F21" i="89"/>
  <c r="F10" i="89"/>
  <c r="D32" i="84"/>
  <c r="F10" i="69"/>
  <c r="O10" i="69" s="1"/>
  <c r="D45" i="84"/>
  <c r="G36" i="84"/>
  <c r="F36" i="84"/>
  <c r="F19" i="89"/>
  <c r="F14" i="89"/>
  <c r="F5" i="89"/>
  <c r="F33" i="84"/>
  <c r="G32" i="84" l="1"/>
  <c r="F32" i="84"/>
  <c r="E32" i="84"/>
  <c r="G45" i="84"/>
  <c r="F45" i="84"/>
  <c r="E45" i="84"/>
  <c r="E86" i="84"/>
  <c r="E87" i="84"/>
  <c r="F31" i="84"/>
  <c r="E31" i="84"/>
  <c r="F6" i="78" l="1"/>
  <c r="F9" i="76"/>
  <c r="F7" i="76"/>
  <c r="F9" i="74"/>
  <c r="F7" i="74"/>
  <c r="F4" i="69"/>
  <c r="D17" i="69" l="1"/>
  <c r="D46" i="84" s="1"/>
  <c r="F5" i="84"/>
  <c r="G5" i="84"/>
  <c r="L28" i="44"/>
  <c r="L27" i="44"/>
  <c r="L24" i="44"/>
  <c r="L23" i="44"/>
  <c r="L30" i="43"/>
  <c r="L29" i="43"/>
  <c r="L26" i="43"/>
  <c r="L25" i="43"/>
  <c r="L9" i="43"/>
  <c r="L10" i="43" s="1"/>
  <c r="L7" i="43"/>
  <c r="D5" i="74" s="1"/>
  <c r="L36" i="42"/>
  <c r="L35" i="42"/>
  <c r="L32" i="42"/>
  <c r="L31" i="42"/>
  <c r="L12" i="42"/>
  <c r="D13" i="93" s="1"/>
  <c r="C13" i="119" s="1"/>
  <c r="L6" i="42"/>
  <c r="H52" i="61"/>
  <c r="H53" i="61" s="1"/>
  <c r="H49" i="61"/>
  <c r="F7" i="69"/>
  <c r="O7" i="69" s="1"/>
  <c r="E35" i="65" l="1"/>
  <c r="L29" i="44"/>
  <c r="L25" i="44"/>
  <c r="D11" i="78" s="1"/>
  <c r="F11" i="78" s="1"/>
  <c r="D9" i="69"/>
  <c r="G9" i="69" s="1"/>
  <c r="D6" i="74"/>
  <c r="F6" i="74" s="1"/>
  <c r="D11" i="93"/>
  <c r="C11" i="119" s="1"/>
  <c r="C17" i="119" s="1"/>
  <c r="C18" i="119" s="1"/>
  <c r="E46" i="84"/>
  <c r="E88" i="84"/>
  <c r="L37" i="42"/>
  <c r="D15" i="76" s="1"/>
  <c r="F15" i="76" s="1"/>
  <c r="F5" i="74"/>
  <c r="L33" i="42"/>
  <c r="D14" i="76" s="1"/>
  <c r="F14" i="76" s="1"/>
  <c r="L8" i="42"/>
  <c r="D5" i="76" s="1"/>
  <c r="F5" i="76" s="1"/>
  <c r="L31" i="43"/>
  <c r="D15" i="74" s="1"/>
  <c r="L7" i="44"/>
  <c r="D5" i="78" s="1"/>
  <c r="L27" i="43"/>
  <c r="D14" i="74" s="1"/>
  <c r="H50" i="61"/>
  <c r="E34" i="65" s="1"/>
  <c r="F46" i="84"/>
  <c r="F56" i="84"/>
  <c r="F17" i="69"/>
  <c r="D17" i="93" l="1"/>
  <c r="B32" i="119" s="1"/>
  <c r="E32" i="119" s="1"/>
  <c r="I9" i="69"/>
  <c r="J10" i="69" s="1"/>
  <c r="C11" i="120"/>
  <c r="C12" i="120"/>
  <c r="C9" i="114"/>
  <c r="F15" i="74"/>
  <c r="F14" i="74"/>
  <c r="D6" i="76"/>
  <c r="F6" i="76" s="1"/>
  <c r="H46" i="56"/>
  <c r="F5" i="78"/>
  <c r="D80" i="84"/>
  <c r="H80" i="84" s="1"/>
  <c r="D19" i="69"/>
  <c r="F19" i="69" s="1"/>
  <c r="D12" i="78"/>
  <c r="F12" i="78" s="1"/>
  <c r="D15" i="69"/>
  <c r="F15" i="69" s="1"/>
  <c r="D42" i="84"/>
  <c r="E56" i="84"/>
  <c r="H49" i="84"/>
  <c r="F5" i="69"/>
  <c r="F6" i="69"/>
  <c r="O6" i="69" s="1"/>
  <c r="F14" i="69"/>
  <c r="F9" i="69"/>
  <c r="O9" i="69" s="1"/>
  <c r="L24" i="42"/>
  <c r="C34" i="119" l="1"/>
  <c r="E34" i="119" s="1"/>
  <c r="C33" i="119"/>
  <c r="E33" i="119" s="1"/>
  <c r="E42" i="84"/>
  <c r="F42" i="84"/>
  <c r="G42" i="84"/>
  <c r="I30" i="119"/>
  <c r="C15" i="120"/>
  <c r="C16" i="120" s="1"/>
  <c r="C27" i="120" s="1"/>
  <c r="E27" i="120" s="1"/>
  <c r="B26" i="120"/>
  <c r="E26" i="120" s="1"/>
  <c r="B25" i="120"/>
  <c r="E25" i="120" s="1"/>
  <c r="D18" i="93"/>
  <c r="F18" i="93" s="1"/>
  <c r="C11" i="114"/>
  <c r="O5" i="69"/>
  <c r="P12" i="69" s="1"/>
  <c r="F8" i="100"/>
  <c r="D47" i="84"/>
  <c r="E47" i="84" s="1"/>
  <c r="E80" i="84"/>
  <c r="F80" i="84"/>
  <c r="H83" i="84"/>
  <c r="H85" i="84" s="1"/>
  <c r="D8" i="85" s="1"/>
  <c r="E8" i="85" s="1"/>
  <c r="D48" i="84"/>
  <c r="D20" i="93" l="1"/>
  <c r="J9" i="69"/>
  <c r="D12" i="69"/>
  <c r="F12" i="69" s="1"/>
  <c r="F20" i="69" s="1"/>
  <c r="C7" i="63" s="1"/>
  <c r="F9" i="93" s="1"/>
  <c r="F8" i="85"/>
  <c r="B30" i="119" s="1"/>
  <c r="F47" i="84"/>
  <c r="G48" i="84"/>
  <c r="G49" i="84" s="1"/>
  <c r="E48" i="84"/>
  <c r="E49" i="84" s="1"/>
  <c r="F48" i="84"/>
  <c r="I39" i="84" l="1"/>
  <c r="I49" i="84" s="1"/>
  <c r="G9" i="93"/>
  <c r="C12" i="63"/>
  <c r="F49" i="84"/>
  <c r="G6" i="71"/>
  <c r="I6" i="71" l="1"/>
  <c r="J7" i="71" s="1"/>
  <c r="I53" i="84" s="1"/>
  <c r="I58" i="84" s="1"/>
  <c r="Q6" i="71"/>
  <c r="R9" i="71" s="1"/>
  <c r="H8" i="71"/>
  <c r="D53" i="84"/>
  <c r="L20" i="44"/>
  <c r="L21" i="44" s="1"/>
  <c r="D9" i="78" s="1"/>
  <c r="G9" i="78" s="1"/>
  <c r="L17" i="44"/>
  <c r="L16" i="44"/>
  <c r="L14" i="44"/>
  <c r="L18" i="43"/>
  <c r="L15" i="43"/>
  <c r="L12" i="43"/>
  <c r="L13" i="43" s="1"/>
  <c r="L27" i="42"/>
  <c r="L29" i="42" s="1"/>
  <c r="D12" i="76" s="1"/>
  <c r="G12" i="76" s="1"/>
  <c r="L23" i="42"/>
  <c r="L22" i="42"/>
  <c r="L18" i="42"/>
  <c r="L20" i="42" s="1"/>
  <c r="D10" i="76" s="1"/>
  <c r="G10" i="76" s="1"/>
  <c r="L14" i="42"/>
  <c r="L16" i="42" s="1"/>
  <c r="G53" i="84" l="1"/>
  <c r="E53" i="84"/>
  <c r="E58" i="84" s="1"/>
  <c r="F53" i="84"/>
  <c r="F58" i="84" s="1"/>
  <c r="G58" i="84"/>
  <c r="L18" i="44"/>
  <c r="D8" i="78" s="1"/>
  <c r="G8" i="78" s="1"/>
  <c r="B23" i="120"/>
  <c r="E23" i="120" s="1"/>
  <c r="E30" i="119"/>
  <c r="B24" i="114"/>
  <c r="E24" i="114" s="1"/>
  <c r="L25" i="42"/>
  <c r="D11" i="76" s="1"/>
  <c r="G11" i="76" s="1"/>
  <c r="D8" i="74"/>
  <c r="F8" i="74" s="1"/>
  <c r="I9" i="78"/>
  <c r="D7" i="78"/>
  <c r="G7" i="78" s="1"/>
  <c r="D8" i="76"/>
  <c r="F21" i="71"/>
  <c r="F9" i="78"/>
  <c r="D82" i="84"/>
  <c r="L23" i="43"/>
  <c r="D12" i="74" s="1"/>
  <c r="G12" i="74" s="1"/>
  <c r="L20" i="43"/>
  <c r="D11" i="74" s="1"/>
  <c r="G11" i="74" s="1"/>
  <c r="L16" i="43"/>
  <c r="D10" i="74" s="1"/>
  <c r="C8" i="63" l="1"/>
  <c r="F10" i="93" s="1"/>
  <c r="G10" i="93" s="1"/>
  <c r="E6" i="122"/>
  <c r="G10" i="74"/>
  <c r="I10" i="74" s="1"/>
  <c r="D61" i="84"/>
  <c r="E61" i="84" s="1"/>
  <c r="G82" i="84"/>
  <c r="F82" i="84"/>
  <c r="E82" i="84"/>
  <c r="O10" i="74"/>
  <c r="O11" i="74"/>
  <c r="I11" i="74"/>
  <c r="O12" i="74"/>
  <c r="I12" i="74"/>
  <c r="D60" i="84"/>
  <c r="C12" i="114"/>
  <c r="C14" i="114" s="1"/>
  <c r="C15" i="114" s="1"/>
  <c r="I8" i="78"/>
  <c r="I7" i="78"/>
  <c r="F7" i="78"/>
  <c r="D78" i="84"/>
  <c r="I12" i="76"/>
  <c r="D69" i="84"/>
  <c r="F12" i="76"/>
  <c r="F8" i="76"/>
  <c r="D66" i="84"/>
  <c r="E66" i="84" s="1"/>
  <c r="I10" i="76"/>
  <c r="D67" i="84"/>
  <c r="F10" i="76"/>
  <c r="F11" i="76"/>
  <c r="I11" i="76"/>
  <c r="D68" i="84"/>
  <c r="F12" i="74"/>
  <c r="D63" i="84"/>
  <c r="F11" i="74"/>
  <c r="D62" i="84"/>
  <c r="F10" i="74"/>
  <c r="F8" i="78"/>
  <c r="D79" i="84"/>
  <c r="F6" i="122" l="1"/>
  <c r="E62" i="84"/>
  <c r="G62" i="84"/>
  <c r="F62" i="84"/>
  <c r="E60" i="84"/>
  <c r="G60" i="84"/>
  <c r="F60" i="84"/>
  <c r="F61" i="84"/>
  <c r="G61" i="84"/>
  <c r="F63" i="84"/>
  <c r="E63" i="84"/>
  <c r="G63" i="84"/>
  <c r="G68" i="84"/>
  <c r="F68" i="84"/>
  <c r="E68" i="84"/>
  <c r="F67" i="84"/>
  <c r="E67" i="84"/>
  <c r="G67" i="84"/>
  <c r="G69" i="84"/>
  <c r="F69" i="84"/>
  <c r="E69" i="84"/>
  <c r="F79" i="84"/>
  <c r="E79" i="84"/>
  <c r="G79" i="84"/>
  <c r="E78" i="84"/>
  <c r="G78" i="84"/>
  <c r="F78" i="84"/>
  <c r="P13" i="74"/>
  <c r="J9" i="78"/>
  <c r="D10" i="78" s="1"/>
  <c r="J12" i="76"/>
  <c r="B26" i="114"/>
  <c r="E26" i="114" s="1"/>
  <c r="C27" i="114"/>
  <c r="E27" i="114" s="1"/>
  <c r="C28" i="114"/>
  <c r="E28" i="114" s="1"/>
  <c r="G66" i="84"/>
  <c r="F66" i="84"/>
  <c r="J12" i="74"/>
  <c r="D13" i="74" s="1"/>
  <c r="E83" i="84" l="1"/>
  <c r="E70" i="84"/>
  <c r="D13" i="76"/>
  <c r="F13" i="76" s="1"/>
  <c r="F16" i="76" s="1"/>
  <c r="E64" i="84"/>
  <c r="F10" i="78"/>
  <c r="F15" i="78" s="1"/>
  <c r="F14" i="93" s="1"/>
  <c r="I78" i="84"/>
  <c r="I83" i="84" s="1"/>
  <c r="F13" i="74"/>
  <c r="F16" i="74" s="1"/>
  <c r="C9" i="63" s="1"/>
  <c r="F11" i="93" s="1"/>
  <c r="G11" i="93" s="1"/>
  <c r="G83" i="84"/>
  <c r="F70" i="84"/>
  <c r="G70" i="84"/>
  <c r="F83" i="84"/>
  <c r="G64" i="84"/>
  <c r="F64" i="84"/>
  <c r="I66" i="84" l="1"/>
  <c r="I70" i="84" s="1"/>
  <c r="C11" i="63"/>
  <c r="G14" i="93" s="1"/>
  <c r="F13" i="93"/>
  <c r="G13" i="93" s="1"/>
  <c r="F12" i="93"/>
  <c r="I60" i="84"/>
  <c r="I64" i="84" s="1"/>
  <c r="C10" i="63"/>
  <c r="F5" i="100"/>
  <c r="F7" i="100"/>
  <c r="F6" i="100"/>
  <c r="G12" i="93" l="1"/>
  <c r="D9" i="98"/>
  <c r="F4" i="98" l="1"/>
  <c r="F7" i="98" s="1"/>
  <c r="F4" i="93" s="1"/>
  <c r="G4" i="93" s="1"/>
  <c r="E9" i="98" l="1"/>
  <c r="F9" i="98" s="1"/>
  <c r="C3" i="63"/>
  <c r="J13" i="65" l="1"/>
  <c r="K13" i="65" s="1"/>
  <c r="E14" i="65" s="1"/>
  <c r="I5" i="84" s="1"/>
  <c r="I11" i="84" s="1"/>
  <c r="D9" i="84"/>
  <c r="O13" i="65"/>
  <c r="P14" i="65" s="1"/>
  <c r="G9" i="84" l="1"/>
  <c r="G11" i="84" s="1"/>
  <c r="F9" i="84"/>
  <c r="F11" i="84" s="1"/>
  <c r="E9" i="84"/>
  <c r="E11" i="84" s="1"/>
  <c r="C4" i="63" l="1"/>
  <c r="F6" i="93" s="1"/>
  <c r="D6" i="89"/>
  <c r="E4" i="63" l="1"/>
  <c r="G6" i="89"/>
  <c r="I6" i="89" s="1"/>
  <c r="J10" i="89" s="1"/>
  <c r="D12" i="89" s="1"/>
  <c r="I26" i="84" s="1"/>
  <c r="I37" i="84" s="1"/>
  <c r="I85" i="84" s="1"/>
  <c r="G6" i="93"/>
  <c r="D27" i="84"/>
  <c r="F6" i="89"/>
  <c r="M6" i="89"/>
  <c r="N12" i="89" s="1"/>
  <c r="E27" i="84" l="1"/>
  <c r="E37" i="84" s="1"/>
  <c r="E85" i="84" s="1"/>
  <c r="F27" i="84"/>
  <c r="F37" i="84" s="1"/>
  <c r="F85" i="84" s="1"/>
  <c r="D6" i="85" s="1"/>
  <c r="E6" i="85" s="1"/>
  <c r="G27" i="84"/>
  <c r="F12" i="89"/>
  <c r="F22" i="89" s="1"/>
  <c r="D9" i="85"/>
  <c r="E9" i="85" s="1"/>
  <c r="F6" i="85" l="1"/>
  <c r="B28" i="119"/>
  <c r="G34" i="84"/>
  <c r="G37" i="84" s="1"/>
  <c r="G85" i="84" s="1"/>
  <c r="D7" i="85" s="1"/>
  <c r="E7" i="85" s="1"/>
  <c r="C6" i="63"/>
  <c r="F8" i="93" s="1"/>
  <c r="F17" i="93" s="1"/>
  <c r="F9" i="85"/>
  <c r="B29" i="119" l="1"/>
  <c r="E29" i="119" s="1"/>
  <c r="B22" i="120"/>
  <c r="E22" i="120" s="1"/>
  <c r="B21" i="120"/>
  <c r="E21" i="120" s="1"/>
  <c r="B22" i="114"/>
  <c r="E22" i="114" s="1"/>
  <c r="G17" i="93"/>
  <c r="D19" i="93"/>
  <c r="F20" i="93" s="1"/>
  <c r="G20" i="93" s="1"/>
  <c r="C13" i="63"/>
  <c r="B31" i="119"/>
  <c r="B24" i="120"/>
  <c r="E24" i="120" s="1"/>
  <c r="E28" i="119"/>
  <c r="G8" i="93"/>
  <c r="D5" i="85" l="1"/>
  <c r="E5" i="85" s="1"/>
  <c r="F7" i="85"/>
  <c r="B23" i="114" s="1"/>
  <c r="E23" i="114" s="1"/>
  <c r="E31" i="119"/>
  <c r="B25" i="114"/>
  <c r="E25" i="114" s="1"/>
  <c r="G9" i="85"/>
  <c r="F12" i="85"/>
  <c r="F5" i="85" l="1"/>
  <c r="B26" i="99" s="1"/>
  <c r="B20" i="120" l="1"/>
  <c r="E20" i="120" s="1"/>
  <c r="E28" i="120" s="1"/>
  <c r="E30" i="120" s="1"/>
  <c r="G30" i="120" s="1"/>
  <c r="G31" i="120" s="1"/>
  <c r="B21" i="114"/>
  <c r="E21" i="114" s="1"/>
  <c r="E30" i="114" s="1"/>
  <c r="E32" i="114" s="1"/>
  <c r="G32" i="114" s="1"/>
  <c r="I32" i="114" s="1"/>
  <c r="I34" i="114" s="1"/>
  <c r="B27" i="119"/>
  <c r="E27" i="119" s="1"/>
  <c r="E35" i="119" s="1"/>
  <c r="G35" i="119" s="1"/>
  <c r="E37" i="119" l="1"/>
  <c r="I35" i="119"/>
  <c r="K35" i="119" s="1"/>
  <c r="I30" i="120"/>
  <c r="I32" i="120" s="1"/>
  <c r="K32" i="114"/>
  <c r="G38" i="119" l="1"/>
  <c r="K30" i="120"/>
  <c r="I35" i="120"/>
  <c r="I37" i="120" s="1"/>
  <c r="I44" i="120" s="1"/>
  <c r="I39" i="119" l="1"/>
  <c r="I42" i="119"/>
  <c r="I44" i="119" s="1"/>
  <c r="I49" i="119" s="1"/>
  <c r="I43" i="120"/>
  <c r="I41" i="120"/>
  <c r="I45" i="120"/>
  <c r="I42" i="120"/>
  <c r="I46" i="120"/>
  <c r="I47" i="120"/>
  <c r="I49" i="120" l="1"/>
  <c r="I52" i="119"/>
  <c r="I48" i="119"/>
  <c r="I51" i="119"/>
  <c r="I50" i="119"/>
  <c r="I53" i="119"/>
  <c r="I54" i="119"/>
  <c r="I56" i="119" l="1"/>
  <c r="G52" i="121" l="1"/>
  <c r="E4" i="122" l="1"/>
  <c r="F4" i="122" s="1"/>
  <c r="X23" i="65"/>
  <c r="G40" i="65"/>
  <c r="E5" i="122" l="1"/>
  <c r="F5" i="122" l="1"/>
  <c r="E7" i="122"/>
</calcChain>
</file>

<file path=xl/sharedStrings.xml><?xml version="1.0" encoding="utf-8"?>
<sst xmlns="http://schemas.openxmlformats.org/spreadsheetml/2006/main" count="3155" uniqueCount="733">
  <si>
    <t>S. No.</t>
  </si>
  <si>
    <t>DESCRIPTION</t>
  </si>
  <si>
    <t>MEASUREMENT</t>
  </si>
  <si>
    <t>QUANTITY</t>
  </si>
  <si>
    <t>NOS.</t>
  </si>
  <si>
    <t>Units</t>
  </si>
  <si>
    <t>H (Ft)</t>
  </si>
  <si>
    <t>B (Ft)</t>
  </si>
  <si>
    <t>L (Ft)</t>
  </si>
  <si>
    <t>Cft</t>
  </si>
  <si>
    <t>Total Qty Cft</t>
  </si>
  <si>
    <t>Lean Concrete</t>
  </si>
  <si>
    <t>Roof Beams</t>
  </si>
  <si>
    <t>Slab</t>
  </si>
  <si>
    <t>Stair</t>
  </si>
  <si>
    <t>Waist</t>
  </si>
  <si>
    <t>Steps</t>
  </si>
  <si>
    <t>Landing</t>
  </si>
  <si>
    <t>Sft</t>
  </si>
  <si>
    <t>Bottom Slab</t>
  </si>
  <si>
    <t>RCC Walls</t>
  </si>
  <si>
    <t>Wall-1</t>
  </si>
  <si>
    <t>Wall-2</t>
  </si>
  <si>
    <t>Top Slab</t>
  </si>
  <si>
    <t>Measurment Sheet (OHWT)</t>
  </si>
  <si>
    <t>Lean Concrete 1:4:8</t>
  </si>
  <si>
    <t>Total Qty Sft</t>
  </si>
  <si>
    <t>Ceiling Plaster</t>
  </si>
  <si>
    <t>Deduction</t>
  </si>
  <si>
    <t>4½'' Thick Wall</t>
  </si>
  <si>
    <t xml:space="preserve">Columns </t>
  </si>
  <si>
    <t>Brick Work</t>
  </si>
  <si>
    <t>Measurment Sheet (Foundation)</t>
  </si>
  <si>
    <t>Measurment Sheet (Ground Floor)</t>
  </si>
  <si>
    <t>Measurment Sheet (Mumty)</t>
  </si>
  <si>
    <t>Sr. No.</t>
  </si>
  <si>
    <t>Description</t>
  </si>
  <si>
    <t>Qty</t>
  </si>
  <si>
    <t>Ground Floor</t>
  </si>
  <si>
    <t>First Floor</t>
  </si>
  <si>
    <t>Top Roof</t>
  </si>
  <si>
    <t>Under Ground Water Tank</t>
  </si>
  <si>
    <t>Over Head Water Tank</t>
  </si>
  <si>
    <t>RCC  Slab</t>
  </si>
  <si>
    <t>Lintel Bends</t>
  </si>
  <si>
    <t>Parapet RCC Wall</t>
  </si>
  <si>
    <t>Excavation</t>
  </si>
  <si>
    <t>Granular Material</t>
  </si>
  <si>
    <t>Water Proofing</t>
  </si>
  <si>
    <t>Base</t>
  </si>
  <si>
    <t>Walls</t>
  </si>
  <si>
    <t>Chips on Walls</t>
  </si>
  <si>
    <t>Measurment Sheet (UGWT)</t>
  </si>
  <si>
    <t>CLIENT NAME:-</t>
  </si>
  <si>
    <t>BILL OF QUANTITIES</t>
  </si>
  <si>
    <t>Grand Summary</t>
  </si>
  <si>
    <t>Amount
(Pak Rs.)</t>
  </si>
  <si>
    <t>BILL OF QUANTITES</t>
  </si>
  <si>
    <t>SUB STRUCTURE WORK</t>
  </si>
  <si>
    <t>Unit</t>
  </si>
  <si>
    <t>Rate
(Pak Rs.)</t>
  </si>
  <si>
    <t>Sub Structure</t>
  </si>
  <si>
    <t>i</t>
  </si>
  <si>
    <t>Excavation from EGL/NGL/RL up to the required level in all kind of soil &amp; rocks (hard, medium, soft, silty, clayey slit, sandy, gravel, lime stone etc. including site clearing, dressing, leveling,  Excavated earth stacking at appropriate suitable place , carting away surplus earth to dispose off at locations approved by the  T Engineer . complete in all respects as per the drawing, standard, specifications and as directed by the Engineer.</t>
  </si>
  <si>
    <t>a</t>
  </si>
  <si>
    <t>Excavation for Foundation (With Machine)</t>
  </si>
  <si>
    <t>ii</t>
  </si>
  <si>
    <r>
      <t xml:space="preserve">Termite control treatment of sub grade soil, excavated surfaces and fill material with HEPTACHLOR emulsifiable to 0.5% with clean water or AGENDA 25 EC containing FIPRONIL or BIFLEX with Bifenthrin or DURSBIN or TENEKIL PLUS or MIRAGE of ALI AKBER ENTERPRISES or approved equivalent as per manufacturer's specifications and instructions. (at any height/level) etc. complete in all respects as per drawing, standard , specifications and as directed by the Engineer.  
</t>
    </r>
    <r>
      <rPr>
        <b/>
        <sz val="11"/>
        <rFont val="Arial"/>
        <family val="2"/>
      </rPr>
      <t>(Excavated Area Sides &amp; Base)</t>
    </r>
    <r>
      <rPr>
        <sz val="11"/>
        <rFont val="Arial"/>
        <family val="2"/>
      </rPr>
      <t xml:space="preserve">
</t>
    </r>
  </si>
  <si>
    <t>iii</t>
  </si>
  <si>
    <t>iv</t>
  </si>
  <si>
    <t>Supplying, filling &amp; Compaction the Granular Material (60% Gravel up to 3'' Dia, 30% Sand &amp; 10% Lime) with compaction up to 95% engineered fill from approved outside sources including breaking clods, leveling, dressing, watering and consolidating in 6 inches (150mm) layers etc. and to obtain required density  including all lead &amp; lifts etc. complete in all respects as per the drawing, standard, specifications and as directed by the Engineer.</t>
  </si>
  <si>
    <t>v</t>
  </si>
  <si>
    <t xml:space="preserve">Providing and laying cement concrete using OPC cement and crushed stone 1 inch (25 mm) and down gauge with approved sand having preliminary cylindrical crushing strength as per drawings / specification. complete in all respects as per the drawing, standard, specifications and as directed by the Engineer. 
</t>
  </si>
  <si>
    <t>Plain Cement Concrete  (1:4:8) 1500 Psi</t>
  </si>
  <si>
    <t>vi</t>
  </si>
  <si>
    <t>b</t>
  </si>
  <si>
    <t>c</t>
  </si>
  <si>
    <t>d</t>
  </si>
  <si>
    <t>e</t>
  </si>
  <si>
    <t>vii</t>
  </si>
  <si>
    <t>Providing &amp; Fixing in position steel deformed reinforcement bars 40,000 psi yield strength i/c of wastage. Starightening, cutting, bending, placing in position, tying with annelid binding wire of 18 SWG. Removel of rust from bars if any, steel chairs, rooling margin, pins, 1:2:4 concrete cover blocks/hard stone gulties etc. complete in all respect at any height of all kind of R.C.C work.</t>
  </si>
  <si>
    <t>Kg</t>
  </si>
  <si>
    <t>viii</t>
  </si>
  <si>
    <t>Supplying and filling earth / engineered fill from approved outside sources including breaking clods, leveling, dressing, watering and consolidating in 6 inches (150mm) layers etc. and to obtain required density (at any floor) including all lead &amp; lifts etc. complete in all respects as per the drawing, standard, specifications and as directed by the Engineer.</t>
  </si>
  <si>
    <t>Total Cost Sub Structure Work</t>
  </si>
  <si>
    <t>`</t>
  </si>
  <si>
    <t>Cloumns 3000 Psi</t>
  </si>
  <si>
    <t>Stair 3000 Psi</t>
  </si>
  <si>
    <t>GF</t>
  </si>
  <si>
    <t>Providing &amp; Laying of Brick Masnory  Ratio (1:4) c/s mortar using Ist Class Brick (1501 to 2000 Psi) Inc. Curing etc. Complete  with all respect as per desgin &amp; specification</t>
  </si>
  <si>
    <t>Providing and applying 12mm thick Plaster of cement mortar 1:4 on ceiling Inc.Curing &amp; chipping etc.Complete in all respect as per drawings, specifications and to the entire satisfaction of the Engineer.</t>
  </si>
  <si>
    <t>Bill of Quantites</t>
  </si>
  <si>
    <t>Providing &amp; Laying Applying the Water proofing membrane on RCC Wall external side as per the design and specification complete with all respect.</t>
  </si>
  <si>
    <t>roviding and laying 3'' thick PCC grey cement
concrete 1:4:8 floor finish as per drawing including
compacting, paneling, leveling, finishing and curing (over
all thickness shown in drawings) etc, complete in all respect
as per drawing, standard, specifications and directed by
the Engineer</t>
  </si>
  <si>
    <r>
      <t xml:space="preserve">Termite control treatment of sub grade soil, excavated surfaces and fill material with HEPTACHLOR emulsifiable to 0.5% with clean water or AGENDA 25 EC containing FIPRONIL or BIFLEX with Bifenthrin or DURSBIN or TENEKIL PLUS or MIRAGE of ALI AKBER ENTERPRISES or approved equivalent as per manufacturer's specifications and instructions. (at any height/level) etc. complete in all respects as per drawing, standard , specifications and as directed by the Engineer.  
</t>
    </r>
    <r>
      <rPr>
        <b/>
        <sz val="11"/>
        <rFont val="Arial"/>
        <family val="2"/>
      </rPr>
      <t>(On Floor Before PCC Laying)</t>
    </r>
    <r>
      <rPr>
        <sz val="11"/>
        <rFont val="Arial"/>
        <family val="2"/>
      </rPr>
      <t xml:space="preserve">
</t>
    </r>
  </si>
  <si>
    <t>Lintel Bend (FF) 3000 Psi</t>
  </si>
  <si>
    <t>Slab Beam (FF) 3000 Psi</t>
  </si>
  <si>
    <t>Slab (FF) 3000 Psi</t>
  </si>
  <si>
    <t>FF</t>
  </si>
  <si>
    <t>Parapet Wall 3000 Psi</t>
  </si>
  <si>
    <t>UNDER GROUND WATER TANK</t>
  </si>
  <si>
    <t>i).   Bottom Slab 3000 psi</t>
  </si>
  <si>
    <t>ii). RCC Walls 3000 psi</t>
  </si>
  <si>
    <t>iv). Top Slab 3000 psi</t>
  </si>
  <si>
    <t>Supplying and Laying the Chips on tank base &amp; walls as per the design &amp; specification</t>
  </si>
  <si>
    <t>Total Cost Under Ground Water Tank</t>
  </si>
  <si>
    <t>Excavation from EGL/NGL/RL up to the required level in all kind of soil &amp; rocks (hard, medium, soft, silty, clayey slit, sandy, gravel, lime stone etc. including site clearing, dressing, leveling,  Excavated earth stacking at appropriate suitable place , carting away surplus earth to dispose off at locations approved by the   Engineer . complete in all respects as per the drawing, standard, specifications and as directed by the Engineer.</t>
  </si>
  <si>
    <t>SEPTIC TANK</t>
  </si>
  <si>
    <t>Septic Tank</t>
  </si>
  <si>
    <t>Total Cost of Septic Tank</t>
  </si>
  <si>
    <t xml:space="preserve">Mumty &amp; Top Roof </t>
  </si>
  <si>
    <t xml:space="preserve">Total Cost of  Mumty &amp; Top Roof </t>
  </si>
  <si>
    <t>OVER HEAD WATER TANK</t>
  </si>
  <si>
    <t xml:space="preserve">Total Cost of First Floor </t>
  </si>
  <si>
    <t xml:space="preserve">FIRST FLOOR  </t>
  </si>
  <si>
    <t xml:space="preserve">Total Cost of Ground Floor  </t>
  </si>
  <si>
    <t xml:space="preserve">First Floor </t>
  </si>
  <si>
    <t xml:space="preserve">GROUND FLOOR  </t>
  </si>
  <si>
    <t>Mumty &amp; Top Roof</t>
  </si>
  <si>
    <t>Providing &amp; Laying Applying the Chemical Water proofing  on RCC WallInternal side as per the design and specification complete with all respect.</t>
  </si>
  <si>
    <t xml:space="preserve">Providing and laying RCC cement concrete with approved
concrete admixture / retarder mix according to supplier instruction) having preliminary cylindrical crushing strength as per drawings / specification at 28 days, using OPC cement and approved quality  of  1 inch (25 mm) and down gauge size graded crush stone aggregate with approved quality sand, all operations of mechanically vibrating, leveling, consolidating and curing &amp; Including the fixing &amp; removing the  fair face form work  but excluding the cost of steel reinforcement etc. complete in all respects as per the drawing, standard, specifications and as directed by the Engineer. 
</t>
  </si>
  <si>
    <t xml:space="preserve">Providing and laying RCC cement concrete with approved
concrete admixture / retarder mix according to supplier instruction) having preliminary cylindrical crushing strength as per drawings / specification at 28 days, using OPC cement and approved quality  of  1 inch (25 mm) and down gauge size graded crush stone aggregate with approved quality sand, all operations of mechanically vibrating, leveling, consolidating and curing &amp; Including the fixing &amp; removing the  fair face form work  but excluding the cost of steel reinforcement etc. complete in all respects as per the drawing, standard, specifications and as directed by the Engineer. </t>
  </si>
  <si>
    <t xml:space="preserve">Plaster Work on Internal &amp; External Wall </t>
  </si>
  <si>
    <t>Providing and applying 12mm thick 1:6 cement sand plaster on internal &amp; External walls, columns, beams, lintels etc. using expanded metal mesh on joints, electrical conduits, corner beads, chamfered edges, rounding off corner etc. including scaffolding, including MS Plaster stop as per drawings on edges and corners etc. complete in all respects as per specification, relevant drawings and as directed by Engineer.</t>
  </si>
  <si>
    <t>Providing &amp; Laying the Waterproofing on Roof</t>
  </si>
  <si>
    <t>Total Cost of Building</t>
  </si>
  <si>
    <t>Columns up to F.F.L</t>
  </si>
  <si>
    <t>Material Qty</t>
  </si>
  <si>
    <t>Cement Bags
Nos</t>
  </si>
  <si>
    <t>Sand
Cft</t>
  </si>
  <si>
    <t>Crushed
Cft</t>
  </si>
  <si>
    <t>Bricks
Nos</t>
  </si>
  <si>
    <t xml:space="preserve">Sub Structure </t>
  </si>
  <si>
    <t>Brick Work with 1:4 c/s Mortor</t>
  </si>
  <si>
    <t>Net Total Material For Sub Structure</t>
  </si>
  <si>
    <t>1/2'' Thick Plaster 1:4 c/s Mortar on l Walls</t>
  </si>
  <si>
    <t>1/2'' Thick Plaster 1:4 c/s Mortar on Ceiling</t>
  </si>
  <si>
    <t>3'' Thick 1:4:8 Concrete for Flooring</t>
  </si>
  <si>
    <t>Net Total Material For Ground Floor</t>
  </si>
  <si>
    <t>Net Total Material For First Floor</t>
  </si>
  <si>
    <t>1/2'' Thick Plaster 1:4 c/s Mortar on Internal Walls</t>
  </si>
  <si>
    <t>Net Total Material For Top Roof</t>
  </si>
  <si>
    <t>Net Total Material For UGWT</t>
  </si>
  <si>
    <t xml:space="preserve">Septic Tank </t>
  </si>
  <si>
    <t>Net Total Material For Septic Tank</t>
  </si>
  <si>
    <t>Net Total Material For OHWT</t>
  </si>
  <si>
    <t>Actual Qty</t>
  </si>
  <si>
    <t>Add the Wastage 5%</t>
  </si>
  <si>
    <t>Grand Total</t>
  </si>
  <si>
    <t>Cement Bags</t>
  </si>
  <si>
    <t>Bags</t>
  </si>
  <si>
    <t>Sand</t>
  </si>
  <si>
    <t>Crushed</t>
  </si>
  <si>
    <t>Bricks</t>
  </si>
  <si>
    <t>Nos</t>
  </si>
  <si>
    <t>Steel Reinforcement</t>
  </si>
  <si>
    <t>Ton</t>
  </si>
  <si>
    <t>PCC 1:2:4 2'' thick</t>
  </si>
  <si>
    <t>Sand Filling</t>
  </si>
  <si>
    <t xml:space="preserve">Under Ground Water Tank </t>
  </si>
  <si>
    <t>Lintel Bend  3000 Psi</t>
  </si>
  <si>
    <t>Slab Beam 3000 Psi</t>
  </si>
  <si>
    <t>Slab  3000 Psi</t>
  </si>
  <si>
    <t>4'' Thick 1:4:8 Concrete for Flooring</t>
  </si>
  <si>
    <t xml:space="preserve">Back Filling </t>
  </si>
  <si>
    <t>10% Deduction</t>
  </si>
  <si>
    <t>1/2'' Thick Plaster 1:4 c/s Mortar on Walls</t>
  </si>
  <si>
    <t>Providing and laying 4'' thick Sand Cushion</t>
  </si>
  <si>
    <t>3'' Thick PCC 1:4:8</t>
  </si>
  <si>
    <t xml:space="preserve"> TOP ROOF  </t>
  </si>
  <si>
    <t xml:space="preserve"> Parapet Wall</t>
  </si>
  <si>
    <t xml:space="preserve">
Sub Structure 
</t>
  </si>
  <si>
    <t>MEP Conduits Work</t>
  </si>
  <si>
    <t>5% Deduction</t>
  </si>
  <si>
    <t>RCC Mumty Slab</t>
  </si>
  <si>
    <t>Plinth Beam</t>
  </si>
  <si>
    <t>DPC</t>
  </si>
  <si>
    <t>Providing &amp; Laying of Brick Masnory  Ratio (1:6) c/s mortar using Ist Class Brick (1501 to 2000 Psi) Inc. Curing etc. Complete  with all respect as per desgin &amp; specification</t>
  </si>
  <si>
    <t>Termitte Proofing Before PCC Base</t>
  </si>
  <si>
    <t>Gravel Filling</t>
  </si>
  <si>
    <t>Measurment Sheet (First Floor)</t>
  </si>
  <si>
    <t>Steel Grade-40</t>
  </si>
  <si>
    <t>Sand filling 6''</t>
  </si>
  <si>
    <t>Grand Total of (+Foundation+GF+FF+Top Roof+UGWT+Septic Tank+OHWT+Boundary Wall )</t>
  </si>
  <si>
    <t>Pedestal / Columns 3000 psi</t>
  </si>
  <si>
    <t>Providing &amp; Laying the  2'' Thick DPC</t>
  </si>
  <si>
    <t>RCC Walls (10X8)</t>
  </si>
  <si>
    <t>WALL 9</t>
  </si>
  <si>
    <t>BOTTOM 9</t>
  </si>
  <si>
    <t xml:space="preserve">UGWT 9X6 </t>
  </si>
  <si>
    <t>SEP 5X8</t>
  </si>
  <si>
    <t>B 9</t>
  </si>
  <si>
    <t>W 9</t>
  </si>
  <si>
    <t xml:space="preserve">Water proofing </t>
  </si>
  <si>
    <t>Celling Plaster</t>
  </si>
  <si>
    <t xml:space="preserve">Plaster Work </t>
  </si>
  <si>
    <t xml:space="preserve">Description </t>
  </si>
  <si>
    <t>C1</t>
  </si>
  <si>
    <t>C2</t>
  </si>
  <si>
    <t>C3</t>
  </si>
  <si>
    <t>..</t>
  </si>
  <si>
    <t>External 9'' Thick Wall</t>
  </si>
  <si>
    <t xml:space="preserve">RCC WALL </t>
  </si>
  <si>
    <t>RCC Wall  3000 psi</t>
  </si>
  <si>
    <t>Bed / Footng beam  3000 psi</t>
  </si>
  <si>
    <t xml:space="preserve">Voids </t>
  </si>
  <si>
    <t>3000 PSI</t>
  </si>
  <si>
    <t xml:space="preserve">BRICK WORK </t>
  </si>
  <si>
    <t xml:space="preserve">PLASTER </t>
  </si>
  <si>
    <t xml:space="preserve">LIFT WALL </t>
  </si>
  <si>
    <t>Lift Wall   3000 Psi</t>
  </si>
  <si>
    <t>f</t>
  </si>
  <si>
    <t>Lift Walls  (Concrete 1:2:4)</t>
  </si>
  <si>
    <t xml:space="preserve">TOTAL AREA </t>
  </si>
  <si>
    <t>Rft</t>
  </si>
  <si>
    <t>Piles Concrete</t>
  </si>
  <si>
    <t>Piles Work</t>
  </si>
  <si>
    <t>Boring &amp; Drilling the 15'' Dia Piles as per the dessign complete with all respect 17' deep</t>
  </si>
  <si>
    <t>L=(2πr)2+p2​×N</t>
  </si>
  <si>
    <t xml:space="preserve">Pile Work </t>
  </si>
  <si>
    <t>Pile  Concrete 1:2:4</t>
  </si>
  <si>
    <t xml:space="preserve">Net Total Material For Pile Work </t>
  </si>
  <si>
    <t xml:space="preserve"> </t>
  </si>
  <si>
    <t>LIFT WALL 5'-6"X5'-6"</t>
  </si>
  <si>
    <t xml:space="preserve">PLOT AREA </t>
  </si>
  <si>
    <t>Waterproofing Membrane</t>
  </si>
  <si>
    <t xml:space="preserve"> Basement Excavation</t>
  </si>
  <si>
    <t>x</t>
  </si>
  <si>
    <t xml:space="preserve">Water proofing membrane </t>
  </si>
  <si>
    <t xml:space="preserve">LIFT MACHINE ROOM </t>
  </si>
  <si>
    <t xml:space="preserve">BASEMENT  FLOOR  </t>
  </si>
  <si>
    <t>Basenent Floor</t>
  </si>
  <si>
    <t>RETAINING WALL  WORK</t>
  </si>
  <si>
    <t>Measurment Sheet (Retaining Wall )</t>
  </si>
  <si>
    <t xml:space="preserve">Retaining Wall </t>
  </si>
  <si>
    <t xml:space="preserve"> Footing  Concrete 1:2:4</t>
  </si>
  <si>
    <t>Grand Total of (Retaining  Wall )</t>
  </si>
  <si>
    <t xml:space="preserve">RATE PER RFT OF PILE </t>
  </si>
  <si>
    <t>UNIT</t>
  </si>
  <si>
    <t xml:space="preserve">TOTAL LENGTH </t>
  </si>
  <si>
    <t xml:space="preserve">TOTAL COAST </t>
  </si>
  <si>
    <t xml:space="preserve">RATE PER RFT </t>
  </si>
  <si>
    <t xml:space="preserve">RFT </t>
  </si>
  <si>
    <t xml:space="preserve">SFT </t>
  </si>
  <si>
    <t xml:space="preserve">RATE PER SFT </t>
  </si>
  <si>
    <t>13'</t>
  </si>
  <si>
    <t>BASEMENT FLOOR</t>
  </si>
  <si>
    <t xml:space="preserve">Summary of Material 
 RETAINING WALL </t>
  </si>
  <si>
    <t xml:space="preserve">Summary of Material 
 PILES </t>
  </si>
  <si>
    <t xml:space="preserve">Total Coast </t>
  </si>
  <si>
    <t xml:space="preserve">TOTAL </t>
  </si>
  <si>
    <t xml:space="preserve">9" WALLS </t>
  </si>
  <si>
    <t xml:space="preserve">4'" WALLS </t>
  </si>
  <si>
    <t xml:space="preserve">PARAPET WALL  </t>
  </si>
  <si>
    <t xml:space="preserve">WATERPROOFING AREA </t>
  </si>
  <si>
    <t>ft</t>
  </si>
  <si>
    <t>sf</t>
  </si>
  <si>
    <t>TOP 5</t>
  </si>
  <si>
    <t>T 9</t>
  </si>
  <si>
    <t>B</t>
  </si>
  <si>
    <t>T</t>
  </si>
  <si>
    <t>W</t>
  </si>
  <si>
    <t>Measurment Sheet (RWT)</t>
  </si>
  <si>
    <t>Grand Total of (+Foundation+BF+GF+FF+Top Roof+UGWT+Septic Tank+OHWT+Boundary Wall )</t>
  </si>
  <si>
    <t>Measurment Sheet (PILE WORK )</t>
  </si>
  <si>
    <t>Measurment Sheet (Basement Floor)</t>
  </si>
  <si>
    <t>Measurment Sheet (Septic Tank)</t>
  </si>
  <si>
    <t>Pile  WORK</t>
  </si>
  <si>
    <t>ix</t>
  </si>
  <si>
    <t xml:space="preserve">RCC Wall  </t>
  </si>
  <si>
    <t>Total Cost RCC Walls  Work</t>
  </si>
  <si>
    <t xml:space="preserve">Total Cost of Basement  Floor  </t>
  </si>
  <si>
    <t>Basement Floor</t>
  </si>
  <si>
    <t>BF</t>
  </si>
  <si>
    <t>Providing and applying 12mm thick Plaster of cement mortar 1:4 on Walls  Inc.Curing &amp; chipping etc.Complete in all respect as per drawings, specifications and to the entire satisfaction of the Engineer.</t>
  </si>
  <si>
    <t>Wall Plaster</t>
  </si>
  <si>
    <t xml:space="preserve">Total Cost Piles +Retaining Walls +Structure  </t>
  </si>
  <si>
    <t xml:space="preserve">RETAINING WALL </t>
  </si>
  <si>
    <t xml:space="preserve">SUB STR </t>
  </si>
  <si>
    <t>BASEMENT Floor</t>
  </si>
  <si>
    <t>P1</t>
  </si>
  <si>
    <t>P2</t>
  </si>
  <si>
    <r>
      <t>area = π · r</t>
    </r>
    <r>
      <rPr>
        <vertAlign val="superscript"/>
        <sz val="12"/>
        <color rgb="FF111111"/>
        <rFont val="Roboto"/>
      </rPr>
      <t>2</t>
    </r>
  </si>
  <si>
    <t xml:space="preserve">Bellow RCC  Wall </t>
  </si>
  <si>
    <t>Footing  Beam</t>
  </si>
  <si>
    <t xml:space="preserve">BF TILL GF </t>
  </si>
  <si>
    <t xml:space="preserve">BF TILL GF 9" SEC </t>
  </si>
  <si>
    <t xml:space="preserve">GF TILL FFL </t>
  </si>
  <si>
    <t xml:space="preserve">Water Stoope 9" Wide </t>
  </si>
  <si>
    <t xml:space="preserve">BF all around </t>
  </si>
  <si>
    <t>FB1</t>
  </si>
  <si>
    <t xml:space="preserve">POOL AREA </t>
  </si>
  <si>
    <t>POOL WALLS</t>
  </si>
  <si>
    <t>B5 9X18</t>
  </si>
  <si>
    <t>B6 9X18</t>
  </si>
  <si>
    <t>B8 9X18</t>
  </si>
  <si>
    <t xml:space="preserve">Roof Beams </t>
  </si>
  <si>
    <t xml:space="preserve">4" WALLS </t>
  </si>
  <si>
    <t xml:space="preserve">RCC SLAB </t>
  </si>
  <si>
    <t xml:space="preserve">Rft </t>
  </si>
  <si>
    <t>Total Qty Rft</t>
  </si>
  <si>
    <t xml:space="preserve">Over Head Water Tank </t>
  </si>
  <si>
    <t>Under Ground Water Tank /RWT</t>
  </si>
  <si>
    <t xml:space="preserve">SFT OF WALLS </t>
  </si>
  <si>
    <t xml:space="preserve">POOL </t>
  </si>
  <si>
    <t>POOL RAFT</t>
  </si>
  <si>
    <t>VIII</t>
  </si>
  <si>
    <t xml:space="preserve">WAter Stooper 9" Wide </t>
  </si>
  <si>
    <t>Summary of Material 
 POOL</t>
  </si>
  <si>
    <t xml:space="preserve">PILES </t>
  </si>
  <si>
    <t>Areas / Length</t>
  </si>
  <si>
    <t>Rate -Sft/Rft</t>
  </si>
  <si>
    <t>RAFT1:2:4</t>
  </si>
  <si>
    <t>VOIDS</t>
  </si>
  <si>
    <t>LBD 1</t>
  </si>
  <si>
    <t>9'' Thick Wall</t>
  </si>
  <si>
    <t>Slab BEAM</t>
  </si>
  <si>
    <t xml:space="preserve"> 3#6</t>
  </si>
  <si>
    <t xml:space="preserve"> 9"</t>
  </si>
  <si>
    <t xml:space="preserve"> 5#6</t>
  </si>
  <si>
    <t xml:space="preserve"> 18"</t>
  </si>
  <si>
    <t xml:space="preserve"> 2#4</t>
  </si>
  <si>
    <t xml:space="preserve"> 12"</t>
  </si>
  <si>
    <t xml:space="preserve"> X-SEC. OF B-5</t>
  </si>
  <si>
    <t xml:space="preserve"> 3#3</t>
  </si>
  <si>
    <t xml:space="preserve"> X-SEC. OF SB</t>
  </si>
  <si>
    <t xml:space="preserve"> X-SEC. OF UB</t>
  </si>
  <si>
    <t xml:space="preserve">GF Level </t>
  </si>
  <si>
    <t>9" wall</t>
  </si>
  <si>
    <t xml:space="preserve">MEP COST </t>
  </si>
  <si>
    <t xml:space="preserve">COST PER SFT </t>
  </si>
  <si>
    <t>Quotation for MR.</t>
  </si>
  <si>
    <t>Covered Area</t>
  </si>
  <si>
    <t>Basement</t>
  </si>
  <si>
    <t>Mumty</t>
  </si>
  <si>
    <t>Net Total Building Covered Area</t>
  </si>
  <si>
    <t>UGWT G.F</t>
  </si>
  <si>
    <t>OHWT</t>
  </si>
  <si>
    <t>Sum Pit</t>
  </si>
  <si>
    <t>Harvasting &amp; Filter Tank</t>
  </si>
  <si>
    <t>Net Total Tanks Area</t>
  </si>
  <si>
    <t>Grand Total Building Covered Area+ Tanks Area</t>
  </si>
  <si>
    <t xml:space="preserve">Profit </t>
  </si>
  <si>
    <t xml:space="preserve">For Quotation Profit + </t>
  </si>
  <si>
    <t>Rates</t>
  </si>
  <si>
    <t>RCC Wall</t>
  </si>
  <si>
    <t>BACK SIDE RCC Wall</t>
  </si>
  <si>
    <t>Cement</t>
  </si>
  <si>
    <t>Sand Dumper</t>
  </si>
  <si>
    <t>Crushed Dumper</t>
  </si>
  <si>
    <t>Steel G-40</t>
  </si>
  <si>
    <t>Labour Cost</t>
  </si>
  <si>
    <t>MEP</t>
  </si>
  <si>
    <t>Misc (EXCAVATION, BACFILLING, COMPACTION, WATER PROOFING, TERMITE PROOFING, SECURITY GUARD, UTILITIES BILLS</t>
  </si>
  <si>
    <t>Additional Excavation</t>
  </si>
  <si>
    <t>Total Cost Material + Labour</t>
  </si>
  <si>
    <t>Deduct RCC Wall Cost</t>
  </si>
  <si>
    <t>Total Cost Material + Labour after Recover RCC Wall</t>
  </si>
  <si>
    <t>ADVANCE</t>
  </si>
  <si>
    <t>G.F DPC</t>
  </si>
  <si>
    <t xml:space="preserve">G.F LINTEL </t>
  </si>
  <si>
    <t>F.F LINTEL</t>
  </si>
  <si>
    <t>PLASTER</t>
  </si>
  <si>
    <t>Optimized Material Summary</t>
  </si>
  <si>
    <t>As Per BOQ</t>
  </si>
  <si>
    <t>As Per Actual</t>
  </si>
  <si>
    <t>Difference</t>
  </si>
  <si>
    <t>Brands</t>
  </si>
  <si>
    <t>Best way Cement, Fuji Cement, Kohat Cement</t>
  </si>
  <si>
    <t>KGs</t>
  </si>
  <si>
    <t>(PK-I, 4G, ICT, 33)</t>
  </si>
  <si>
    <t>60 Graded (PRIME/ITTEHAD/KARACHI STEEL)</t>
  </si>
  <si>
    <t>Electric Conduits</t>
  </si>
  <si>
    <t>Popular</t>
  </si>
  <si>
    <t>UPVC &amp; PPRc</t>
  </si>
  <si>
    <t>TOTAL in KGs</t>
  </si>
  <si>
    <t xml:space="preserve">Lean Concrete </t>
  </si>
  <si>
    <t xml:space="preserve">Bed Concrete </t>
  </si>
  <si>
    <t xml:space="preserve">Columns Concrete  </t>
  </si>
  <si>
    <t xml:space="preserve">RCC Wall </t>
  </si>
  <si>
    <t>Footing Beam</t>
  </si>
  <si>
    <t>12+37+49+57+</t>
  </si>
  <si>
    <t xml:space="preserve">RCC Wall Concrete </t>
  </si>
  <si>
    <t xml:space="preserve">Lintel Bends </t>
  </si>
  <si>
    <t xml:space="preserve">RCC Slab </t>
  </si>
  <si>
    <t>2'' Thick 1:2:4 Concrete for Flooring</t>
  </si>
  <si>
    <t xml:space="preserve">Stair </t>
  </si>
  <si>
    <t>RCC Slab</t>
  </si>
  <si>
    <t>Parapet Wall</t>
  </si>
  <si>
    <t xml:space="preserve">Bottom Slab </t>
  </si>
  <si>
    <t xml:space="preserve">RCC Walls </t>
  </si>
  <si>
    <t xml:space="preserve">Top Slabs </t>
  </si>
  <si>
    <t>Top Slabs</t>
  </si>
  <si>
    <t>Boundary Wall</t>
  </si>
  <si>
    <t xml:space="preserve">Footing Concrete </t>
  </si>
  <si>
    <t>Net Total Material For Boundary Wall</t>
  </si>
  <si>
    <t>Grand Total of (+Foundation+Basement+GF+FF+Top Roof+UGWT+Septic Tank+OHWT+Boundary Wall )</t>
  </si>
  <si>
    <t>Summary of Optimized Steel</t>
  </si>
  <si>
    <t>STEEL DETAILS</t>
  </si>
  <si>
    <t xml:space="preserve">Mumty,Parapet </t>
  </si>
  <si>
    <t>Tanks</t>
  </si>
  <si>
    <t>Measurment Sheet (POOL )</t>
  </si>
  <si>
    <t xml:space="preserve">15" </t>
  </si>
  <si>
    <t>12"</t>
  </si>
  <si>
    <t>External 9" wall</t>
  </si>
  <si>
    <t>PB-1 9X15</t>
  </si>
  <si>
    <t>B6 9X12</t>
  </si>
  <si>
    <t>USB1 9X18</t>
  </si>
  <si>
    <t>USB3 9X18</t>
  </si>
  <si>
    <t>IB1 9X18</t>
  </si>
  <si>
    <t>IB2 18X18</t>
  </si>
  <si>
    <t>RB1 6X112</t>
  </si>
  <si>
    <t>RIB2 6X12</t>
  </si>
  <si>
    <t>CB1 18X6</t>
  </si>
  <si>
    <t>CB2 18X6</t>
  </si>
  <si>
    <t>CBA 18X6</t>
  </si>
  <si>
    <t>6X6X5</t>
  </si>
  <si>
    <t>Machine Room</t>
  </si>
  <si>
    <t>Voids</t>
  </si>
  <si>
    <t>UB1 12X30</t>
  </si>
  <si>
    <t>UB2 12X30</t>
  </si>
  <si>
    <t>B6 9X30</t>
  </si>
  <si>
    <t>B7 13.5X18</t>
  </si>
  <si>
    <t>TB1 7X24</t>
  </si>
  <si>
    <t xml:space="preserve">Rain Water Tank </t>
  </si>
  <si>
    <t>4½'' Thick B Wall</t>
  </si>
  <si>
    <t xml:space="preserve">Slab on Grade </t>
  </si>
  <si>
    <t>4½'' Thick Boundary Wall</t>
  </si>
  <si>
    <t>3'' Thick PCC 1:4:8 - SOG</t>
  </si>
  <si>
    <t>PCC 1:2:4 4'' thick SOG</t>
  </si>
  <si>
    <t xml:space="preserve">GF Area </t>
  </si>
  <si>
    <t>LBD 2</t>
  </si>
  <si>
    <t xml:space="preserve">POOL RCC wall upto BF </t>
  </si>
  <si>
    <t xml:space="preserve">Machine Room </t>
  </si>
  <si>
    <t xml:space="preserve">Machine Room  Raft </t>
  </si>
  <si>
    <t/>
  </si>
  <si>
    <t>C4</t>
  </si>
  <si>
    <t>External  9'' Thick Wall</t>
  </si>
  <si>
    <t>Counterfort Wall</t>
  </si>
  <si>
    <t xml:space="preserve">soil test report + elevation </t>
  </si>
  <si>
    <t>Counterfort Raft</t>
  </si>
  <si>
    <t>Counterfort Stems</t>
  </si>
  <si>
    <t>cft</t>
  </si>
  <si>
    <t>Counterfort Wall BED</t>
  </si>
  <si>
    <t>9" Thick Wall</t>
  </si>
  <si>
    <t>4½'' Thick  Wall</t>
  </si>
  <si>
    <t>1st  Step</t>
  </si>
  <si>
    <t>2nd Step</t>
  </si>
  <si>
    <t xml:space="preserve">LBD </t>
  </si>
  <si>
    <t>Excavation  GF Level</t>
  </si>
  <si>
    <t xml:space="preserve">Porch Slab </t>
  </si>
  <si>
    <t>Collumn</t>
  </si>
  <si>
    <t>Mumty Floor</t>
  </si>
  <si>
    <t xml:space="preserve">MF  Area </t>
  </si>
  <si>
    <t xml:space="preserve">BF Area </t>
  </si>
  <si>
    <t xml:space="preserve">Basement Floor Area </t>
  </si>
  <si>
    <t xml:space="preserve">Swimming Pool </t>
  </si>
  <si>
    <t xml:space="preserve">Foundation </t>
  </si>
  <si>
    <t xml:space="preserve">Pile </t>
  </si>
  <si>
    <t>w</t>
  </si>
  <si>
    <t>POOL Raft</t>
  </si>
  <si>
    <t xml:space="preserve">Machine room  WALL </t>
  </si>
  <si>
    <t>pool wallS</t>
  </si>
  <si>
    <t>pool raft</t>
  </si>
  <si>
    <t xml:space="preserve">Quotation for </t>
  </si>
  <si>
    <t>Mezzanine</t>
  </si>
  <si>
    <t>UGWT</t>
  </si>
  <si>
    <t>Septic Tank (G.FLOOR)</t>
  </si>
  <si>
    <t>Rain Water Tank (G.FLOOR)</t>
  </si>
  <si>
    <t>Grand Toatl Building Covered Area+ Tanks Area</t>
  </si>
  <si>
    <t>G.F LINTEL</t>
  </si>
  <si>
    <t>BEFORE MEP</t>
  </si>
  <si>
    <t>BEFORE PLASTER</t>
  </si>
  <si>
    <t>NOV</t>
  </si>
  <si>
    <r>
      <t xml:space="preserve">Rain Water,Harvesting,Sumpit </t>
    </r>
    <r>
      <rPr>
        <b/>
        <sz val="16"/>
        <color rgb="FFFF0000"/>
        <rFont val="Book Antiqua"/>
        <family val="1"/>
      </rPr>
      <t>BF</t>
    </r>
  </si>
  <si>
    <r>
      <t xml:space="preserve">Rain Water,Harvesting,Sumpit </t>
    </r>
    <r>
      <rPr>
        <b/>
        <sz val="16"/>
        <color rgb="FFFF0000"/>
        <rFont val="Book Antiqua"/>
        <family val="1"/>
      </rPr>
      <t>GF</t>
    </r>
  </si>
  <si>
    <r>
      <t xml:space="preserve">SEPTIC TANK </t>
    </r>
    <r>
      <rPr>
        <b/>
        <sz val="16"/>
        <color rgb="FFFF0000"/>
        <rFont val="Book Antiqua"/>
        <family val="1"/>
      </rPr>
      <t>BF</t>
    </r>
  </si>
  <si>
    <t>Pool</t>
  </si>
  <si>
    <t>Total Qty  Sft</t>
  </si>
  <si>
    <t>Rain Water Tank /RWT</t>
  </si>
  <si>
    <t>FB-1</t>
  </si>
  <si>
    <t>Steel G-60</t>
  </si>
  <si>
    <t xml:space="preserve">, Backfilling, Waterprofing, Termitte Proofing, Guard room , Green Cloth, </t>
  </si>
  <si>
    <t>1ST Step</t>
  </si>
  <si>
    <t>GF Rcc Wall</t>
  </si>
  <si>
    <t>Material</t>
  </si>
  <si>
    <t>Quantity</t>
  </si>
  <si>
    <t>Rate</t>
  </si>
  <si>
    <t>Amount</t>
  </si>
  <si>
    <t>Total Cost of RCC Walll</t>
  </si>
  <si>
    <t>Total Cost Material + Labour + RCC Wall</t>
  </si>
  <si>
    <r>
      <t xml:space="preserve">SEPTIC TANK </t>
    </r>
    <r>
      <rPr>
        <b/>
        <sz val="16"/>
        <color rgb="FFFF0000"/>
        <rFont val="Book Antiqua"/>
        <family val="1"/>
      </rPr>
      <t>GF</t>
    </r>
  </si>
  <si>
    <t>3rd  Step</t>
  </si>
  <si>
    <t xml:space="preserve"> RCC  Wall </t>
  </si>
  <si>
    <t>#6</t>
  </si>
  <si>
    <t>#3</t>
  </si>
  <si>
    <t xml:space="preserve">Deduction </t>
  </si>
  <si>
    <t xml:space="preserve">Summary of Material 
 Foundation +GF + FF + Top Roof + UGWT + Septic Tank + OHWT + Boundary Wall </t>
  </si>
  <si>
    <t>B-1</t>
  </si>
  <si>
    <t>B-2</t>
  </si>
  <si>
    <t xml:space="preserve">Excavation  </t>
  </si>
  <si>
    <t>Bed Concrete 1:2:4</t>
  </si>
  <si>
    <t>Columns Concrete  1:2:4</t>
  </si>
  <si>
    <t>RCC Wall    1:2:4</t>
  </si>
  <si>
    <t>Plinth Beams (Concrete 1:2:4)</t>
  </si>
  <si>
    <t>Lintel Bends (Concrete 1:2:4)</t>
  </si>
  <si>
    <t>Roof Beams (Concrete 1:2:4)</t>
  </si>
  <si>
    <t>RCC Slab (Concrete 1:2:4)</t>
  </si>
  <si>
    <t>Stair (Concrete 1:2:4)</t>
  </si>
  <si>
    <t>Lift Wall   (Concrete 1:2:4)</t>
  </si>
  <si>
    <t>Stair   (Concrete 1:2:4)</t>
  </si>
  <si>
    <t>Parapet Wall (Concrete 1:2:4)</t>
  </si>
  <si>
    <t>RW1</t>
  </si>
  <si>
    <t>RW2</t>
  </si>
  <si>
    <t>WF-A</t>
  </si>
  <si>
    <t xml:space="preserve">BF </t>
  </si>
  <si>
    <t>3rd Step</t>
  </si>
  <si>
    <t>SB-1</t>
  </si>
  <si>
    <t>The quantities and amounts of the following items are already included in the Agreement Amount. Any variation in the quantities of these items, whether an increase or decrease, shall be duly adjusted in the subsequent stage as per actual execution.</t>
  </si>
  <si>
    <t>Septic Tank (BASEMENT)</t>
  </si>
  <si>
    <t>Rain Water Tank (BASEMENT)</t>
  </si>
  <si>
    <t>GF RCC WALL</t>
  </si>
  <si>
    <t>BF  Rcc Wall</t>
  </si>
  <si>
    <t>LBD 3</t>
  </si>
  <si>
    <t>Bottom Slab (Concrete 1:1.5:3)</t>
  </si>
  <si>
    <t>RCC Walls (Concrete 1:1.5:3)</t>
  </si>
  <si>
    <t>Top Slabs (Concrete 1:1.5:3)</t>
  </si>
  <si>
    <t>MR.AMMAR JAVED SEHGAL</t>
  </si>
  <si>
    <t>CB-1</t>
  </si>
  <si>
    <t xml:space="preserve">Below R.C.C Wall </t>
  </si>
  <si>
    <t xml:space="preserve">Bellow RCC Wall </t>
  </si>
  <si>
    <t>GF RCC Wall</t>
  </si>
  <si>
    <t xml:space="preserve">Bellow Boundary  Wall </t>
  </si>
  <si>
    <t xml:space="preserve">Under Boundary Wall  WALL </t>
  </si>
  <si>
    <t xml:space="preserve">School </t>
  </si>
  <si>
    <t xml:space="preserve">School Building </t>
  </si>
  <si>
    <t xml:space="preserve">Staff Residence </t>
  </si>
  <si>
    <t>C5</t>
  </si>
  <si>
    <t xml:space="preserve">Plinth wall </t>
  </si>
  <si>
    <t>LBD 3 Shade</t>
  </si>
  <si>
    <t xml:space="preserve">Super Structure </t>
  </si>
  <si>
    <t>Strip Footing  12"</t>
  </si>
  <si>
    <t xml:space="preserve">Bill of Quantitesb STAFF RESIDENCE </t>
  </si>
  <si>
    <t xml:space="preserve">Staff Residence Super Structure </t>
  </si>
  <si>
    <t>\</t>
  </si>
  <si>
    <t>SCHOOL &amp; SKILL CENTER AT BAIKER BALOCHISTAN</t>
  </si>
  <si>
    <t>TAALEEM FOUNDATION.</t>
  </si>
  <si>
    <t>1_34</t>
  </si>
  <si>
    <t>11_1</t>
  </si>
  <si>
    <t>1_2</t>
  </si>
  <si>
    <t>3_2</t>
  </si>
  <si>
    <t>3_7</t>
  </si>
  <si>
    <t>3_8</t>
  </si>
  <si>
    <t>3_9</t>
  </si>
  <si>
    <t>4_3</t>
  </si>
  <si>
    <t>9_56</t>
  </si>
  <si>
    <t>1_16</t>
  </si>
  <si>
    <t>12_34</t>
  </si>
  <si>
    <t>13_5</t>
  </si>
  <si>
    <t>19_56</t>
  </si>
  <si>
    <t>12_25</t>
  </si>
  <si>
    <t>SUMMARY OF BOQ</t>
  </si>
  <si>
    <t>SCHOOL &amp; SKILL CENTER
AT BAIKER BALOCHISTAN</t>
  </si>
  <si>
    <t>SCHOOL &amp; SKILL CENTER</t>
  </si>
  <si>
    <t>SFT</t>
  </si>
  <si>
    <t xml:space="preserve">Area </t>
  </si>
  <si>
    <t xml:space="preserve">Remarks </t>
  </si>
  <si>
    <t xml:space="preserve">STAFF RESIDENCE </t>
  </si>
  <si>
    <t>RAIN WATER/ HARVESTING TANK</t>
  </si>
  <si>
    <t xml:space="preserve">TOTAL COST </t>
  </si>
  <si>
    <t xml:space="preserve">Amount              (Pak Rs.)                </t>
  </si>
  <si>
    <t>Description of Work</t>
  </si>
  <si>
    <t>Amount (Pak Rs.)</t>
  </si>
  <si>
    <t>Summary Statement</t>
  </si>
  <si>
    <t>It includes all structural, architectural, , and allied works in accordance with approved engineering standards and MES 2025  rates.</t>
  </si>
  <si>
    <r>
      <t>Project Title:</t>
    </r>
    <r>
      <rPr>
        <sz val="12"/>
        <rFont val="Book Antiqua"/>
        <family val="1"/>
      </rPr>
      <t xml:space="preserve"> Construction of School &amp; Skill Center at Baiker, Balochistan</t>
    </r>
  </si>
  <si>
    <r>
      <t>Prepared By:</t>
    </r>
    <r>
      <rPr>
        <sz val="10"/>
        <rFont val="Book Antiqua"/>
        <family val="1"/>
      </rPr>
      <t xml:space="preserve"> _______________________  </t>
    </r>
    <r>
      <rPr>
        <b/>
        <sz val="10"/>
        <rFont val="Book Antiqua"/>
        <family val="1"/>
      </rPr>
      <t>Checked By:</t>
    </r>
    <r>
      <rPr>
        <sz val="10"/>
        <rFont val="Book Antiqua"/>
        <family val="1"/>
      </rPr>
      <t xml:space="preserve"> _______________________  </t>
    </r>
    <r>
      <rPr>
        <b/>
        <sz val="10"/>
        <rFont val="Book Antiqua"/>
        <family val="1"/>
      </rPr>
      <t>Approved By:</t>
    </r>
    <r>
      <rPr>
        <sz val="10"/>
        <rFont val="Book Antiqua"/>
        <family val="1"/>
      </rPr>
      <t xml:space="preserve"> _______________________</t>
    </r>
  </si>
  <si>
    <r>
      <t>Date:</t>
    </r>
    <r>
      <rPr>
        <sz val="10"/>
        <rFont val="Book Antiqua"/>
        <family val="1"/>
      </rPr>
      <t xml:space="preserve"> _______________________</t>
    </r>
  </si>
  <si>
    <t xml:space="preserve">Termite </t>
  </si>
  <si>
    <t>1-_56</t>
  </si>
  <si>
    <t>STAFF RESIDENCE AT SCHOOL &amp; SKILL CENTER AT BAIKER BALOCHISTAN</t>
  </si>
  <si>
    <t xml:space="preserve">MES SI NO </t>
  </si>
  <si>
    <r>
      <t xml:space="preserve">Termite control treatment of sub grade soil, excavated surfaces and fill material with HEPTACHLOR emulsifiable to 0.5% with clean water or AGENDA 25 EC containing FIPRONIL or BIFLEX with Bifenthrin or DURSBIN or TENEKIL PLUS or MIRAGE of ALI AKBER ENTERPRISES or approved equivalent as per manufacturer's specifications and instructions. (at any height/level) etc. complete in all respects as per drawing, standard , specifications and as directed by the Engineer.  
</t>
    </r>
    <r>
      <rPr>
        <b/>
        <sz val="12"/>
        <rFont val="Book Antiqua"/>
        <family val="1"/>
      </rPr>
      <t>(Excavated Area Sides &amp; Base)</t>
    </r>
    <r>
      <rPr>
        <sz val="12"/>
        <rFont val="Book Antiqua"/>
        <family val="1"/>
      </rPr>
      <t xml:space="preserve">
</t>
    </r>
  </si>
  <si>
    <r>
      <t xml:space="preserve">Termite control treatment of sub grade soil, excavated surfaces and fill material with HEPTACHLOR emulsifiable to 0.5% with clean water or AGENDA 25 EC containing FIPRONIL or BIFLEX with Bifenthrin or DURSBIN or TENEKIL PLUS or MIRAGE of ALI AKBER ENTERPRISES or approved equivalent as per manufacturer's specifications and instructions. (at any height/level) etc. complete in all respects as per drawing, standard , specifications and as directed by the Engineer.  
</t>
    </r>
    <r>
      <rPr>
        <b/>
        <sz val="12"/>
        <rFont val="Book Antiqua"/>
        <family val="1"/>
      </rPr>
      <t>(On Floor Before PCC Laying)</t>
    </r>
    <r>
      <rPr>
        <sz val="12"/>
        <rFont val="Book Antiqua"/>
        <family val="1"/>
      </rPr>
      <t xml:space="preserve">
</t>
    </r>
  </si>
  <si>
    <t xml:space="preserve">MES 2025 </t>
  </si>
  <si>
    <t xml:space="preserve">SI NO </t>
  </si>
  <si>
    <t xml:space="preserve">TILE WORK </t>
  </si>
  <si>
    <t xml:space="preserve">WALL PINT WORK </t>
  </si>
  <si>
    <t xml:space="preserve">Celling Paint Work </t>
  </si>
  <si>
    <t xml:space="preserve">Finishing Work </t>
  </si>
  <si>
    <t xml:space="preserve">WINDOWS </t>
  </si>
  <si>
    <t>W-01</t>
  </si>
  <si>
    <t>W-02</t>
  </si>
  <si>
    <t>W-03</t>
  </si>
  <si>
    <t>W-04</t>
  </si>
  <si>
    <t xml:space="preserve">DOORS </t>
  </si>
  <si>
    <t>D-01</t>
  </si>
  <si>
    <t>D-02</t>
  </si>
  <si>
    <t>D-03</t>
  </si>
  <si>
    <t>D-04</t>
  </si>
  <si>
    <t>D-05</t>
  </si>
  <si>
    <t xml:space="preserve">Main gate </t>
  </si>
  <si>
    <t xml:space="preserve">BATH WALLS </t>
  </si>
  <si>
    <t>BATH</t>
  </si>
  <si>
    <t>BATH-01</t>
  </si>
  <si>
    <t xml:space="preserve">Walls </t>
  </si>
  <si>
    <t xml:space="preserve">GUTKA </t>
  </si>
  <si>
    <t>EXT WALL</t>
  </si>
  <si>
    <t xml:space="preserve">INER SISES WALL </t>
  </si>
  <si>
    <t xml:space="preserve">MYMTY </t>
  </si>
  <si>
    <t>WINDOW</t>
  </si>
  <si>
    <t>DOORS</t>
  </si>
  <si>
    <t xml:space="preserve">BATH &amp; KITCHEN TILES </t>
  </si>
  <si>
    <t xml:space="preserve">ROCK WALL </t>
  </si>
  <si>
    <t xml:space="preserve">FLOOR TILES </t>
  </si>
  <si>
    <t xml:space="preserve">GUTTKA </t>
  </si>
  <si>
    <t>Measurment Sheet &amp; Estimate for (Plumbing Fixture)</t>
  </si>
  <si>
    <t>Actual
Qty</t>
  </si>
  <si>
    <t>Add the Wastage in Actual Quantity</t>
  </si>
  <si>
    <t>Total Qty (Actual+Wastge)</t>
  </si>
  <si>
    <t>WC Euorpean Type</t>
  </si>
  <si>
    <t>Total Qty Nos</t>
  </si>
  <si>
    <t>WC Asian Type</t>
  </si>
  <si>
    <t>Vanity Bowl</t>
  </si>
  <si>
    <t>Shower Set</t>
  </si>
  <si>
    <t>Double Bib Coke</t>
  </si>
  <si>
    <t>Muslim Shower</t>
  </si>
  <si>
    <t>Accessories Set</t>
  </si>
  <si>
    <t>Exchust Fans</t>
  </si>
  <si>
    <t>Shower Cabinet 04</t>
  </si>
  <si>
    <t>Looking Mirror</t>
  </si>
  <si>
    <t>Sink Mixture</t>
  </si>
  <si>
    <t>Floor Waste</t>
  </si>
  <si>
    <t>Tee Coke</t>
  </si>
  <si>
    <t>Kitchen Sink</t>
  </si>
  <si>
    <t>Kitchen Sink Mixture</t>
  </si>
  <si>
    <t>Motors &amp; Sludge Pump</t>
  </si>
  <si>
    <t xml:space="preserve">valve </t>
  </si>
  <si>
    <t>Misc</t>
  </si>
  <si>
    <t>Labour for Plumbing Fixture</t>
  </si>
  <si>
    <t>Total Actual Cost of Plumbing Fixture</t>
  </si>
  <si>
    <t>Measurment Sheet &amp; Estimate for (Electrical Fixture)</t>
  </si>
  <si>
    <t>COB Light 3'' Dia</t>
  </si>
  <si>
    <t>DB</t>
  </si>
  <si>
    <t>Fans</t>
  </si>
  <si>
    <t>Wall Lights</t>
  </si>
  <si>
    <t>Bell Set</t>
  </si>
  <si>
    <t>Rope Lights</t>
  </si>
  <si>
    <t>Chandlier Double Height</t>
  </si>
  <si>
    <t xml:space="preserve">GF, FF, </t>
  </si>
  <si>
    <t>Chandlier</t>
  </si>
  <si>
    <t>Cable &amp; Swithes</t>
  </si>
  <si>
    <t>Job</t>
  </si>
  <si>
    <t>Vanity Light</t>
  </si>
  <si>
    <t>Labour for Electrical Fixture</t>
  </si>
  <si>
    <t>Total Actual Cost of Electrical Work</t>
  </si>
  <si>
    <t xml:space="preserve">PLUMBING WORK </t>
  </si>
  <si>
    <t>LS</t>
  </si>
  <si>
    <t xml:space="preserve">ELECTRICAL WORK </t>
  </si>
  <si>
    <t>12_36</t>
  </si>
  <si>
    <t>5_5,5_4</t>
  </si>
  <si>
    <t>12_70</t>
  </si>
  <si>
    <t>7_112</t>
  </si>
  <si>
    <t>7_59</t>
  </si>
  <si>
    <t>ROOF TREATMENT</t>
  </si>
  <si>
    <t>10_42</t>
  </si>
  <si>
    <t>Roof Treatment</t>
  </si>
  <si>
    <t xml:space="preserve">school </t>
  </si>
  <si>
    <t xml:space="preserve"> STAFF RESIDENCE </t>
  </si>
  <si>
    <t xml:space="preserve">WALKAYS </t>
  </si>
  <si>
    <t xml:space="preserve">walkays </t>
  </si>
  <si>
    <t xml:space="preserve">Walkways </t>
  </si>
  <si>
    <t xml:space="preserve">Boundary Wall </t>
  </si>
  <si>
    <t>S.NO</t>
  </si>
  <si>
    <t xml:space="preserve">Desription </t>
  </si>
  <si>
    <t xml:space="preserve">Units </t>
  </si>
  <si>
    <t>Rate per sft</t>
  </si>
  <si>
    <t xml:space="preserve">Amount per sft </t>
  </si>
  <si>
    <t xml:space="preserve">Amount per sqm </t>
  </si>
  <si>
    <t>PCC 1:4:8</t>
  </si>
  <si>
    <t xml:space="preserve">Rate /sqm </t>
  </si>
  <si>
    <t>Cum</t>
  </si>
  <si>
    <t xml:space="preserve">Mes SI No </t>
  </si>
  <si>
    <t>12-1</t>
  </si>
  <si>
    <t xml:space="preserve">Qty </t>
  </si>
  <si>
    <t>Analysis in MKS</t>
  </si>
  <si>
    <t>Analysis in FPS</t>
  </si>
  <si>
    <t>12-7</t>
  </si>
  <si>
    <t xml:space="preserve">Edge Stone </t>
  </si>
  <si>
    <t>Sqm</t>
  </si>
  <si>
    <t>12-15</t>
  </si>
  <si>
    <t xml:space="preserve">Paver 50mm </t>
  </si>
  <si>
    <t>12-34</t>
  </si>
  <si>
    <t>Sand cushion</t>
  </si>
  <si>
    <t xml:space="preserve">Rate Per Sft of Tuff Paver 50 mm </t>
  </si>
  <si>
    <t>12-1,12-7,12-15,12-34</t>
  </si>
  <si>
    <t xml:space="preserve">Tuff Paver Brake Down </t>
  </si>
  <si>
    <t>A</t>
  </si>
  <si>
    <t>Supply, Installation, Testing &amp; Commissioning of 10 kVA Solar Power System – Balochistan, Pakistan</t>
  </si>
  <si>
    <t>Rate (Pak Rs.)</t>
  </si>
  <si>
    <t>Supply of Solar Panels 330W (Tier-1)</t>
  </si>
  <si>
    <t>Each</t>
  </si>
  <si>
    <t>Hybrid Solar Inverter 10 kVA, 48V</t>
  </si>
  <si>
    <t>Deep Cycle Battery 12V – 200Ah (VRLA/GEL)</t>
  </si>
  <si>
    <t>Battery Rack / Cabinet (12 Batteries)</t>
  </si>
  <si>
    <t>Solar Mounting Structure (HDG Steel)</t>
  </si>
  <si>
    <t>Lot</t>
  </si>
  <si>
    <t>DC Combiner Box with Fuses &amp; SPD (IP65)</t>
  </si>
  <si>
    <t>AC Distribution Board (MCBs / Isolators)</t>
  </si>
  <si>
    <t>Earthing System (Rods, Pit, Cables)</t>
  </si>
  <si>
    <t>Solar DC Cables (PV1-F 4/6 mm²)</t>
  </si>
  <si>
    <t>Meter</t>
  </si>
  <si>
    <t>AC Wiring &amp; Cables</t>
  </si>
  <si>
    <t>Battery Interlink Cables + Lugs</t>
  </si>
  <si>
    <t>Set</t>
  </si>
  <si>
    <t>Cable Trays / Conduits / MC4 / Glands</t>
  </si>
  <si>
    <t>Surge Protection Devices (AC + DC)</t>
  </si>
  <si>
    <t>Monitoring System (Wi-Fi / GPRS)</t>
  </si>
  <si>
    <t>Civil / Structural Works</t>
  </si>
  <si>
    <t>Installation, Testing &amp; Commissioning</t>
  </si>
  <si>
    <t>Transportation, Loading &amp; Unloading</t>
  </si>
  <si>
    <t>Miscellaneous / Contingency</t>
  </si>
  <si>
    <t xml:space="preserve">Total Actual Cost of Solar SYSTEM 10KVA </t>
  </si>
  <si>
    <t>Civil Works Staff Residence</t>
  </si>
  <si>
    <t>Civil Works School Building</t>
  </si>
  <si>
    <t>External  Works</t>
  </si>
  <si>
    <t>Electrical Works</t>
  </si>
  <si>
    <t>Plumbing Works</t>
  </si>
  <si>
    <t xml:space="preserve">Amount </t>
  </si>
  <si>
    <t>GRAND TOTAL</t>
  </si>
  <si>
    <t>SUMMARY OF BILL OF COST</t>
  </si>
  <si>
    <t>Date-….........</t>
  </si>
  <si>
    <r>
      <t xml:space="preserve">This Bill of Quantities (BOQ) summarizes the total estimated cost for the </t>
    </r>
    <r>
      <rPr>
        <i/>
        <sz val="9"/>
        <rFont val="Book Antiqua"/>
        <family val="1"/>
      </rPr>
      <t>School &amp; Skill Center Project at Baiker, Balochistan</t>
    </r>
    <r>
      <rPr>
        <sz val="9"/>
        <rFont val="Book Antiqua"/>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</si>
</sst>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00_-;\-* #,##0.00_-;_-* &quot;-&quot;??_-;_-@_-"/>
    <numFmt numFmtId="165" formatCode="#,##0.000_);[Red]\(#,##0.000\)"/>
    <numFmt numFmtId="166" formatCode="0.0"/>
    <numFmt numFmtId="167" formatCode="0.0%"/>
    <numFmt numFmtId="168" formatCode="#,##0.0_);[Red]\(#,##0.0\)"/>
  </numFmts>
  <fonts count="9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Verdana"/>
      <family val="2"/>
    </font>
    <font>
      <sz val="8"/>
      <name val="Tahoma"/>
      <family val="2"/>
    </font>
    <font>
      <sz val="10"/>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name val="Arial"/>
      <family val="2"/>
    </font>
    <font>
      <b/>
      <sz val="14"/>
      <name val="Times New Roman"/>
      <family val="1"/>
    </font>
    <font>
      <b/>
      <sz val="16"/>
      <name val="Times New Roman"/>
      <family val="1"/>
    </font>
    <font>
      <sz val="18"/>
      <color theme="1"/>
      <name val="Book Antiqua"/>
      <family val="1"/>
    </font>
    <font>
      <sz val="16"/>
      <color theme="1"/>
      <name val="Book Antiqua"/>
      <family val="1"/>
    </font>
    <font>
      <b/>
      <sz val="18"/>
      <color theme="1"/>
      <name val="Book Antiqua"/>
      <family val="1"/>
    </font>
    <font>
      <sz val="16"/>
      <name val="Book Antiqua"/>
      <family val="1"/>
    </font>
    <font>
      <sz val="11"/>
      <color rgb="FF000000"/>
      <name val="Calibri"/>
      <family val="2"/>
      <charset val="204"/>
    </font>
    <font>
      <sz val="8"/>
      <name val="Arial"/>
      <family val="2"/>
    </font>
    <font>
      <b/>
      <sz val="20"/>
      <name val="Arial"/>
      <family val="2"/>
    </font>
    <font>
      <sz val="12"/>
      <name val="Arial"/>
      <family val="2"/>
    </font>
    <font>
      <b/>
      <sz val="18"/>
      <name val="Arial"/>
      <family val="2"/>
    </font>
    <font>
      <b/>
      <sz val="12"/>
      <name val="Arial"/>
      <family val="2"/>
    </font>
    <font>
      <b/>
      <sz val="14"/>
      <name val="Arial"/>
      <family val="2"/>
    </font>
    <font>
      <sz val="11"/>
      <name val="Arial"/>
      <family val="2"/>
    </font>
    <font>
      <b/>
      <sz val="11"/>
      <name val="Arial"/>
      <family val="2"/>
    </font>
    <font>
      <b/>
      <sz val="16"/>
      <name val="Arial"/>
      <family val="2"/>
    </font>
    <font>
      <b/>
      <sz val="24"/>
      <name val="Arial"/>
      <family val="2"/>
    </font>
    <font>
      <sz val="22"/>
      <name val="Arial"/>
      <family val="2"/>
    </font>
    <font>
      <sz val="16"/>
      <name val="Arial"/>
      <family val="2"/>
    </font>
    <font>
      <b/>
      <sz val="22"/>
      <name val="Arial"/>
      <family val="2"/>
    </font>
    <font>
      <sz val="18"/>
      <name val="Arial"/>
      <family val="2"/>
    </font>
    <font>
      <b/>
      <sz val="18"/>
      <color rgb="FFFFFF00"/>
      <name val="Arial"/>
      <family val="2"/>
    </font>
    <font>
      <sz val="14"/>
      <name val="Arial"/>
      <family val="2"/>
    </font>
    <font>
      <b/>
      <sz val="14"/>
      <name val="Book Antiqua"/>
      <family val="1"/>
    </font>
    <font>
      <sz val="48"/>
      <name val="Arial"/>
      <family val="2"/>
    </font>
    <font>
      <b/>
      <sz val="16"/>
      <name val="Book Antiqua"/>
      <family val="1"/>
    </font>
    <font>
      <b/>
      <sz val="16"/>
      <color theme="1"/>
      <name val="Book Antiqua"/>
      <family val="1"/>
    </font>
    <font>
      <sz val="10"/>
      <name val="Book Antiqua"/>
      <family val="1"/>
    </font>
    <font>
      <sz val="14"/>
      <name val="Book Antiqua"/>
      <family val="1"/>
    </font>
    <font>
      <sz val="24"/>
      <name val="Arial"/>
      <family val="2"/>
    </font>
    <font>
      <sz val="24"/>
      <name val="Book Antiqua"/>
      <family val="1"/>
    </font>
    <font>
      <sz val="12"/>
      <color rgb="FF111111"/>
      <name val="Roboto"/>
    </font>
    <font>
      <vertAlign val="superscript"/>
      <sz val="12"/>
      <color rgb="FF111111"/>
      <name val="Roboto"/>
    </font>
    <font>
      <sz val="10"/>
      <name val="Berlin Sans FB Demi"/>
      <family val="2"/>
    </font>
    <font>
      <b/>
      <u/>
      <sz val="10"/>
      <name val="Berlin Sans FB Demi"/>
      <family val="2"/>
    </font>
    <font>
      <sz val="10"/>
      <color theme="1"/>
      <name val="Book Antiqua"/>
      <family val="1"/>
    </font>
    <font>
      <sz val="10"/>
      <color theme="1"/>
      <name val="Arial"/>
      <family val="2"/>
    </font>
    <font>
      <sz val="10"/>
      <color rgb="FF7030A0"/>
      <name val="Arial"/>
      <family val="2"/>
    </font>
    <font>
      <b/>
      <i/>
      <sz val="16"/>
      <color rgb="FF0070C0"/>
      <name val="Book Antiqua"/>
      <family val="1"/>
    </font>
    <font>
      <sz val="16"/>
      <name val="Calibri"/>
      <family val="2"/>
      <scheme val="minor"/>
    </font>
    <font>
      <sz val="16"/>
      <color theme="1"/>
      <name val="Calibri"/>
      <family val="2"/>
      <scheme val="minor"/>
    </font>
    <font>
      <sz val="10"/>
      <name val="Arial"/>
      <family val="2"/>
    </font>
    <font>
      <sz val="11"/>
      <color theme="1"/>
      <name val="Book Antiqua"/>
      <family val="1"/>
    </font>
    <font>
      <sz val="12"/>
      <color theme="1"/>
      <name val="Book Antiqua"/>
      <family val="1"/>
    </font>
    <font>
      <b/>
      <sz val="11"/>
      <color theme="1"/>
      <name val="Book Antiqua"/>
      <family val="1"/>
    </font>
    <font>
      <b/>
      <sz val="12"/>
      <color theme="1"/>
      <name val="Book Antiqua"/>
      <family val="1"/>
    </font>
    <font>
      <b/>
      <sz val="16"/>
      <color rgb="FFFF0000"/>
      <name val="Book Antiqua"/>
      <family val="1"/>
    </font>
    <font>
      <sz val="16"/>
      <color rgb="FF7030A0"/>
      <name val="Arial"/>
      <family val="2"/>
    </font>
    <font>
      <b/>
      <sz val="14"/>
      <color theme="1"/>
      <name val="Book Antiqua"/>
      <family val="1"/>
    </font>
    <font>
      <sz val="14"/>
      <color theme="1"/>
      <name val="Book Antiqua"/>
      <family val="1"/>
    </font>
    <font>
      <sz val="8"/>
      <name val="Arial"/>
      <family val="2"/>
    </font>
    <font>
      <b/>
      <sz val="11"/>
      <color indexed="8"/>
      <name val="Book Antiqua"/>
      <family val="1"/>
    </font>
    <font>
      <b/>
      <sz val="12"/>
      <color indexed="8"/>
      <name val="Book Antiqua"/>
      <family val="1"/>
    </font>
    <font>
      <sz val="8"/>
      <name val="Arial"/>
      <family val="2"/>
    </font>
    <font>
      <b/>
      <sz val="13.5"/>
      <name val="Book Antiqua"/>
      <family val="1"/>
    </font>
    <font>
      <b/>
      <sz val="12"/>
      <name val="Book Antiqua"/>
      <family val="1"/>
    </font>
    <font>
      <sz val="12"/>
      <name val="Book Antiqua"/>
      <family val="1"/>
    </font>
    <font>
      <b/>
      <sz val="10"/>
      <name val="Book Antiqua"/>
      <family val="1"/>
    </font>
    <font>
      <sz val="18"/>
      <name val="Book Antiqua"/>
      <family val="1"/>
    </font>
    <font>
      <b/>
      <sz val="18"/>
      <name val="Book Antiqua"/>
      <family val="1"/>
    </font>
    <font>
      <b/>
      <sz val="16"/>
      <name val="Verdana"/>
      <family val="2"/>
    </font>
    <font>
      <b/>
      <sz val="10"/>
      <name val="Arial"/>
    </font>
    <font>
      <b/>
      <sz val="18"/>
      <name val="Verdana"/>
      <family val="2"/>
    </font>
    <font>
      <sz val="9"/>
      <name val="Book Antiqua"/>
      <family val="1"/>
    </font>
    <font>
      <i/>
      <sz val="9"/>
      <name val="Book Antiqua"/>
      <family val="1"/>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B050"/>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5" tint="0.79998168889431442"/>
        <bgColor indexed="64"/>
      </patternFill>
    </fill>
  </fills>
  <borders count="119">
    <border>
      <left/>
      <right/>
      <top/>
      <bottom/>
      <diagonal/>
    </border>
    <border>
      <left style="thin">
        <color indexed="0"/>
      </left>
      <right style="thin">
        <color indexed="0"/>
      </right>
      <top style="hair">
        <color indexed="0"/>
      </top>
      <bottom style="hair">
        <color indexed="0"/>
      </bottom>
      <diagonal/>
    </border>
    <border>
      <left style="thin">
        <color indexed="0"/>
      </left>
      <right/>
      <top style="hair">
        <color indexed="0"/>
      </top>
      <bottom style="hair">
        <color indexed="0"/>
      </bottom>
      <diagonal/>
    </border>
    <border>
      <left style="hair">
        <color indexed="0"/>
      </left>
      <right style="hair">
        <color indexed="0"/>
      </right>
      <top style="hair">
        <color indexed="0"/>
      </top>
      <bottom style="hair">
        <color indexed="0"/>
      </bottom>
      <diagonal/>
    </border>
    <border>
      <left style="hair">
        <color indexed="0"/>
      </left>
      <right style="thin">
        <color indexed="0"/>
      </right>
      <top style="hair">
        <color indexed="0"/>
      </top>
      <bottom style="hair">
        <color indexed="0"/>
      </bottom>
      <diagonal/>
    </border>
    <border>
      <left/>
      <right/>
      <top style="hair">
        <color indexed="0"/>
      </top>
      <bottom style="hair">
        <color indexed="0"/>
      </bottom>
      <diagonal/>
    </border>
    <border>
      <left/>
      <right style="thin">
        <color indexed="0"/>
      </right>
      <top style="hair">
        <color indexed="0"/>
      </top>
      <bottom style="hair">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hair">
        <color indexed="0"/>
      </left>
      <right/>
      <top style="hair">
        <color indexed="0"/>
      </top>
      <bottom style="hair">
        <color indexed="0"/>
      </bottom>
      <diagonal/>
    </border>
    <border>
      <left/>
      <right style="hair">
        <color indexed="0"/>
      </right>
      <top style="hair">
        <color indexed="0"/>
      </top>
      <bottom style="hair">
        <color indexed="0"/>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thin">
        <color auto="1"/>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auto="1"/>
      </right>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ck">
        <color auto="1"/>
      </left>
      <right style="thin">
        <color auto="1"/>
      </right>
      <top style="thick">
        <color auto="1"/>
      </top>
      <bottom style="hair">
        <color auto="1"/>
      </bottom>
      <diagonal/>
    </border>
    <border>
      <left style="thin">
        <color auto="1"/>
      </left>
      <right style="thin">
        <color auto="1"/>
      </right>
      <top style="thick">
        <color auto="1"/>
      </top>
      <bottom style="hair">
        <color auto="1"/>
      </bottom>
      <diagonal/>
    </border>
    <border>
      <left style="thin">
        <color auto="1"/>
      </left>
      <right style="thick">
        <color auto="1"/>
      </right>
      <top style="thick">
        <color auto="1"/>
      </top>
      <bottom style="hair">
        <color auto="1"/>
      </bottom>
      <diagonal/>
    </border>
    <border>
      <left style="thick">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ck">
        <color auto="1"/>
      </right>
      <top style="hair">
        <color auto="1"/>
      </top>
      <bottom style="hair">
        <color auto="1"/>
      </bottom>
      <diagonal/>
    </border>
    <border>
      <left style="thick">
        <color auto="1"/>
      </left>
      <right style="thin">
        <color auto="1"/>
      </right>
      <top style="hair">
        <color auto="1"/>
      </top>
      <bottom style="thick">
        <color auto="1"/>
      </bottom>
      <diagonal/>
    </border>
    <border>
      <left style="thin">
        <color auto="1"/>
      </left>
      <right style="thin">
        <color auto="1"/>
      </right>
      <top style="hair">
        <color auto="1"/>
      </top>
      <bottom style="thick">
        <color auto="1"/>
      </bottom>
      <diagonal/>
    </border>
    <border>
      <left style="thin">
        <color auto="1"/>
      </left>
      <right style="thick">
        <color auto="1"/>
      </right>
      <top style="hair">
        <color auto="1"/>
      </top>
      <bottom style="thick">
        <color auto="1"/>
      </bottom>
      <diagonal/>
    </border>
    <border>
      <left style="thin">
        <color auto="1"/>
      </left>
      <right style="thin">
        <color auto="1"/>
      </right>
      <top style="thin">
        <color auto="1"/>
      </top>
      <bottom style="thin">
        <color auto="1"/>
      </bottom>
      <diagonal/>
    </border>
    <border>
      <left/>
      <right style="thin">
        <color auto="1"/>
      </right>
      <top style="thick">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ck">
        <color auto="1"/>
      </bottom>
      <diagonal/>
    </border>
    <border>
      <left style="thin">
        <color auto="1"/>
      </left>
      <right style="thin">
        <color auto="1"/>
      </right>
      <top style="hair">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ck">
        <color auto="1"/>
      </bottom>
      <diagonal/>
    </border>
    <border>
      <left style="thin">
        <color auto="1"/>
      </left>
      <right/>
      <top style="thick">
        <color auto="1"/>
      </top>
      <bottom style="hair">
        <color auto="1"/>
      </bottom>
      <diagonal/>
    </border>
    <border>
      <left/>
      <right/>
      <top style="hair">
        <color auto="1"/>
      </top>
      <bottom style="hair">
        <color auto="1"/>
      </bottom>
      <diagonal/>
    </border>
    <border>
      <left style="thin">
        <color auto="1"/>
      </left>
      <right style="thin">
        <color auto="1"/>
      </right>
      <top/>
      <bottom style="hair">
        <color auto="1"/>
      </bottom>
      <diagonal/>
    </border>
    <border>
      <left style="medium">
        <color indexed="64"/>
      </left>
      <right style="thin">
        <color indexed="64"/>
      </right>
      <top style="medium">
        <color indexed="64"/>
      </top>
      <bottom style="medium">
        <color indexed="64"/>
      </bottom>
      <diagonal/>
    </border>
    <border>
      <left style="thin">
        <color auto="1"/>
      </left>
      <right style="medium">
        <color auto="1"/>
      </right>
      <top style="medium">
        <color auto="1"/>
      </top>
      <bottom/>
      <diagonal/>
    </border>
    <border>
      <left style="thin">
        <color auto="1"/>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ck">
        <color auto="1"/>
      </left>
      <right/>
      <top style="thick">
        <color auto="1"/>
      </top>
      <bottom style="hair">
        <color auto="1"/>
      </bottom>
      <diagonal/>
    </border>
    <border>
      <left/>
      <right/>
      <top style="thick">
        <color auto="1"/>
      </top>
      <bottom style="hair">
        <color auto="1"/>
      </bottom>
      <diagonal/>
    </border>
    <border>
      <left/>
      <right style="thick">
        <color auto="1"/>
      </right>
      <top style="thick">
        <color auto="1"/>
      </top>
      <bottom style="hair">
        <color auto="1"/>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thin">
        <color auto="1"/>
      </left>
      <right style="thin">
        <color auto="1"/>
      </right>
      <top style="hair">
        <color auto="1"/>
      </top>
      <bottom/>
      <diagonal/>
    </border>
    <border>
      <left style="thick">
        <color auto="1"/>
      </left>
      <right style="thin">
        <color auto="1"/>
      </right>
      <top style="hair">
        <color auto="1"/>
      </top>
      <bottom/>
      <diagonal/>
    </border>
    <border>
      <left style="thick">
        <color auto="1"/>
      </left>
      <right style="thin">
        <color auto="1"/>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right style="thin">
        <color auto="1"/>
      </right>
      <top/>
      <bottom/>
      <diagonal/>
    </border>
    <border>
      <left/>
      <right/>
      <top/>
      <bottom style="thin">
        <color indexed="64"/>
      </bottom>
      <diagonal/>
    </border>
    <border>
      <left style="thin">
        <color auto="1"/>
      </left>
      <right style="thin">
        <color auto="1"/>
      </right>
      <top style="thin">
        <color auto="1"/>
      </top>
      <bottom style="hair">
        <color auto="1"/>
      </bottom>
      <diagonal/>
    </border>
    <border>
      <left style="medium">
        <color indexed="64"/>
      </left>
      <right/>
      <top style="hair">
        <color auto="1"/>
      </top>
      <bottom style="medium">
        <color indexed="64"/>
      </bottom>
      <diagonal/>
    </border>
    <border>
      <left/>
      <right style="thin">
        <color auto="1"/>
      </right>
      <top style="hair">
        <color auto="1"/>
      </top>
      <bottom style="medium">
        <color indexed="64"/>
      </bottom>
      <diagonal/>
    </border>
    <border>
      <left style="thin">
        <color indexed="0"/>
      </left>
      <right style="thin">
        <color indexed="0"/>
      </right>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64"/>
      </left>
      <right style="thin">
        <color indexed="64"/>
      </right>
      <top/>
      <bottom/>
      <diagonal/>
    </border>
    <border>
      <left style="thin">
        <color indexed="0"/>
      </left>
      <right style="thin">
        <color indexed="0"/>
      </right>
      <top/>
      <bottom style="thin">
        <color indexed="0"/>
      </bottom>
      <diagonal/>
    </border>
    <border>
      <left style="thin">
        <color indexed="0"/>
      </left>
      <right/>
      <top style="thin">
        <color indexed="0"/>
      </top>
      <bottom style="thin">
        <color indexed="0"/>
      </bottom>
      <diagonal/>
    </border>
    <border>
      <left style="hair">
        <color indexed="0"/>
      </left>
      <right style="hair">
        <color indexed="0"/>
      </right>
      <top style="thin">
        <color indexed="0"/>
      </top>
      <bottom style="thin">
        <color indexed="0"/>
      </bottom>
      <diagonal/>
    </border>
    <border>
      <left style="hair">
        <color indexed="0"/>
      </left>
      <right style="thin">
        <color indexed="0"/>
      </right>
      <top style="thin">
        <color indexed="0"/>
      </top>
      <bottom style="thin">
        <color indexed="0"/>
      </bottom>
      <diagonal/>
    </border>
    <border>
      <left style="thin">
        <color indexed="64"/>
      </left>
      <right style="thin">
        <color auto="1"/>
      </right>
      <top/>
      <bottom style="thin">
        <color indexed="64"/>
      </bottom>
      <diagonal/>
    </border>
    <border>
      <left style="thin">
        <color indexed="64"/>
      </left>
      <right style="thin">
        <color indexed="64"/>
      </right>
      <top style="hair">
        <color indexed="64"/>
      </top>
      <bottom style="hair">
        <color indexed="64"/>
      </bottom>
      <diagonal/>
    </border>
    <border>
      <left style="thin">
        <color indexed="0"/>
      </left>
      <right style="thin">
        <color indexed="0"/>
      </right>
      <top style="hair">
        <color indexed="0"/>
      </top>
      <bottom/>
      <diagonal/>
    </border>
    <border>
      <left style="medium">
        <color indexed="64"/>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s>
  <cellStyleXfs count="8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4" fillId="26" borderId="0" applyNumberFormat="0" applyBorder="0" applyAlignment="0" applyProtection="0"/>
    <xf numFmtId="0" fontId="15" fillId="27" borderId="7" applyNumberFormat="0" applyAlignment="0" applyProtection="0"/>
    <xf numFmtId="0" fontId="16" fillId="28" borderId="8" applyNumberFormat="0" applyAlignment="0" applyProtection="0"/>
    <xf numFmtId="0" fontId="17" fillId="0" borderId="0" applyNumberFormat="0" applyFill="0" applyBorder="0" applyAlignment="0" applyProtection="0"/>
    <xf numFmtId="0" fontId="18" fillId="29" borderId="0" applyNumberFormat="0" applyBorder="0" applyAlignment="0" applyProtection="0"/>
    <xf numFmtId="0" fontId="19" fillId="0" borderId="9" applyNumberFormat="0" applyFill="0" applyAlignment="0" applyProtection="0"/>
    <xf numFmtId="0" fontId="20" fillId="0" borderId="10" applyNumberFormat="0" applyFill="0" applyAlignment="0" applyProtection="0"/>
    <xf numFmtId="0" fontId="21" fillId="0" borderId="11" applyNumberFormat="0" applyFill="0" applyAlignment="0" applyProtection="0"/>
    <xf numFmtId="0" fontId="21" fillId="0" borderId="0" applyNumberFormat="0" applyFill="0" applyBorder="0" applyAlignment="0" applyProtection="0"/>
    <xf numFmtId="0" fontId="22" fillId="30" borderId="7" applyNumberFormat="0" applyAlignment="0" applyProtection="0"/>
    <xf numFmtId="0" fontId="23" fillId="0" borderId="12" applyNumberFormat="0" applyFill="0" applyAlignment="0" applyProtection="0"/>
    <xf numFmtId="0" fontId="24" fillId="31" borderId="0" applyNumberFormat="0" applyBorder="0" applyAlignment="0" applyProtection="0"/>
    <xf numFmtId="0" fontId="8" fillId="32" borderId="13" applyNumberFormat="0" applyFont="0" applyAlignment="0" applyProtection="0"/>
    <xf numFmtId="0" fontId="25" fillId="27" borderId="14" applyNumberFormat="0" applyAlignment="0" applyProtection="0"/>
    <xf numFmtId="0" fontId="26" fillId="0" borderId="0" applyNumberFormat="0" applyFill="0" applyBorder="0" applyAlignment="0" applyProtection="0"/>
    <xf numFmtId="0" fontId="27" fillId="0" borderId="15" applyNumberFormat="0" applyFill="0" applyAlignment="0" applyProtection="0"/>
    <xf numFmtId="0" fontId="28" fillId="0" borderId="0" applyNumberFormat="0" applyFill="0" applyBorder="0" applyAlignment="0" applyProtection="0"/>
    <xf numFmtId="0" fontId="7" fillId="0" borderId="0"/>
    <xf numFmtId="43" fontId="7" fillId="0" borderId="0" applyFont="0" applyFill="0" applyBorder="0" applyAlignment="0" applyProtection="0"/>
    <xf numFmtId="43" fontId="29" fillId="0" borderId="0" applyFont="0" applyFill="0" applyBorder="0" applyAlignment="0" applyProtection="0"/>
    <xf numFmtId="0" fontId="29" fillId="0" borderId="0"/>
    <xf numFmtId="0" fontId="29" fillId="0" borderId="0"/>
    <xf numFmtId="0" fontId="6" fillId="0" borderId="0"/>
    <xf numFmtId="43" fontId="6" fillId="0" borderId="0" applyFont="0" applyFill="0" applyBorder="0" applyAlignment="0" applyProtection="0"/>
    <xf numFmtId="165" fontId="29"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4" fontId="36"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6" fillId="0" borderId="0"/>
    <xf numFmtId="0" fontId="6" fillId="0" borderId="0"/>
    <xf numFmtId="0" fontId="29" fillId="0" borderId="0"/>
    <xf numFmtId="0" fontId="29" fillId="0" borderId="0"/>
    <xf numFmtId="0" fontId="6" fillId="0" borderId="0"/>
    <xf numFmtId="9" fontId="37" fillId="0" borderId="0" applyFont="0" applyFill="0" applyBorder="0" applyAlignment="0" applyProtection="0"/>
    <xf numFmtId="9" fontId="6"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0" fontId="29" fillId="0" borderId="0"/>
    <xf numFmtId="164" fontId="29"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0" fontId="3" fillId="0" borderId="0"/>
    <xf numFmtId="43" fontId="71" fillId="0" borderId="0" applyFont="0" applyFill="0" applyBorder="0" applyAlignment="0" applyProtection="0"/>
    <xf numFmtId="0" fontId="2" fillId="0" borderId="0"/>
    <xf numFmtId="0" fontId="1" fillId="0" borderId="0"/>
  </cellStyleXfs>
  <cellXfs count="947">
    <xf numFmtId="0" fontId="0" fillId="0" borderId="0" xfId="0"/>
    <xf numFmtId="165" fontId="9" fillId="0" borderId="0" xfId="0" applyNumberFormat="1" applyFont="1"/>
    <xf numFmtId="0" fontId="9" fillId="0" borderId="0" xfId="0" applyNumberFormat="1" applyFont="1" applyAlignment="1">
      <alignment horizontal="center" vertical="top" wrapText="1"/>
    </xf>
    <xf numFmtId="40" fontId="9" fillId="0" borderId="0" xfId="0" applyNumberFormat="1" applyFont="1"/>
    <xf numFmtId="40" fontId="10" fillId="0" borderId="0" xfId="0" applyNumberFormat="1" applyFont="1"/>
    <xf numFmtId="38" fontId="9" fillId="0" borderId="0" xfId="0" applyNumberFormat="1" applyFont="1" applyAlignment="1">
      <alignment horizontal="center"/>
    </xf>
    <xf numFmtId="0" fontId="29" fillId="0" borderId="0" xfId="57"/>
    <xf numFmtId="165" fontId="35" fillId="0" borderId="0" xfId="0" applyNumberFormat="1" applyFont="1"/>
    <xf numFmtId="0" fontId="35" fillId="0" borderId="0" xfId="0" applyNumberFormat="1" applyFont="1" applyAlignment="1">
      <alignment horizontal="center" vertical="top" wrapText="1"/>
    </xf>
    <xf numFmtId="40" fontId="35" fillId="0" borderId="0" xfId="0" applyNumberFormat="1" applyFont="1"/>
    <xf numFmtId="38" fontId="35" fillId="0" borderId="0" xfId="0" applyNumberFormat="1" applyFont="1" applyAlignment="1">
      <alignment horizontal="center"/>
    </xf>
    <xf numFmtId="165" fontId="57" fillId="0" borderId="0" xfId="0" applyNumberFormat="1" applyFont="1"/>
    <xf numFmtId="0" fontId="57" fillId="0" borderId="0" xfId="0" applyNumberFormat="1" applyFont="1" applyAlignment="1">
      <alignment horizontal="center" vertical="top" wrapText="1"/>
    </xf>
    <xf numFmtId="40" fontId="57" fillId="0" borderId="0" xfId="0" applyNumberFormat="1" applyFont="1"/>
    <xf numFmtId="38" fontId="57" fillId="0" borderId="0" xfId="0" applyNumberFormat="1" applyFont="1" applyAlignment="1">
      <alignment horizontal="center"/>
    </xf>
    <xf numFmtId="2" fontId="57" fillId="0" borderId="0" xfId="0" applyNumberFormat="1" applyFont="1"/>
    <xf numFmtId="0" fontId="0" fillId="0" borderId="0" xfId="0"/>
    <xf numFmtId="0" fontId="0" fillId="0" borderId="0" xfId="0" applyBorder="1"/>
    <xf numFmtId="2" fontId="57" fillId="0" borderId="0" xfId="0" applyNumberFormat="1" applyFont="1" applyAlignment="1">
      <alignment horizontal="center" vertical="center"/>
    </xf>
    <xf numFmtId="0" fontId="29" fillId="0" borderId="0" xfId="57" applyBorder="1"/>
    <xf numFmtId="0" fontId="3" fillId="0" borderId="0" xfId="76"/>
    <xf numFmtId="164" fontId="3" fillId="0" borderId="0" xfId="72" applyFont="1"/>
    <xf numFmtId="0" fontId="29" fillId="0" borderId="0" xfId="57" applyAlignment="1">
      <alignment vertical="center"/>
    </xf>
    <xf numFmtId="0" fontId="29" fillId="0" borderId="0" xfId="57" applyAlignment="1">
      <alignment horizontal="center" vertical="center"/>
    </xf>
    <xf numFmtId="0" fontId="29" fillId="0" borderId="0" xfId="57" applyAlignment="1">
      <alignment vertical="center" wrapText="1"/>
    </xf>
    <xf numFmtId="165" fontId="9" fillId="33" borderId="0" xfId="0" applyNumberFormat="1" applyFont="1" applyFill="1"/>
    <xf numFmtId="0" fontId="0" fillId="33" borderId="0" xfId="0" applyFill="1"/>
    <xf numFmtId="0" fontId="29" fillId="33" borderId="0" xfId="57" applyFill="1"/>
    <xf numFmtId="0" fontId="39" fillId="33" borderId="0" xfId="57" applyFont="1" applyFill="1"/>
    <xf numFmtId="0" fontId="47" fillId="33" borderId="22" xfId="57" applyFont="1" applyFill="1" applyBorder="1" applyAlignment="1">
      <alignment horizontal="center" vertical="center"/>
    </xf>
    <xf numFmtId="0" fontId="47" fillId="33" borderId="22" xfId="57" applyFont="1" applyFill="1" applyBorder="1" applyAlignment="1">
      <alignment vertical="center" wrapText="1"/>
    </xf>
    <xf numFmtId="2" fontId="47" fillId="33" borderId="22" xfId="57" applyNumberFormat="1" applyFont="1" applyFill="1" applyBorder="1" applyAlignment="1">
      <alignment horizontal="center" vertical="center"/>
    </xf>
    <xf numFmtId="164" fontId="47" fillId="33" borderId="22" xfId="72" applyFont="1" applyFill="1" applyBorder="1" applyAlignment="1">
      <alignment horizontal="center" vertical="center"/>
    </xf>
    <xf numFmtId="0" fontId="48" fillId="33" borderId="0" xfId="57" applyFont="1" applyFill="1"/>
    <xf numFmtId="166" fontId="49" fillId="33" borderId="22" xfId="57" applyNumberFormat="1" applyFont="1" applyFill="1" applyBorder="1" applyAlignment="1">
      <alignment vertical="center" wrapText="1"/>
    </xf>
    <xf numFmtId="43" fontId="29" fillId="33" borderId="0" xfId="57" applyNumberFormat="1" applyFill="1"/>
    <xf numFmtId="0" fontId="38" fillId="33" borderId="22" xfId="57" applyFont="1" applyFill="1" applyBorder="1" applyAlignment="1">
      <alignment horizontal="center" vertical="center" wrapText="1"/>
    </xf>
    <xf numFmtId="0" fontId="38" fillId="33" borderId="22" xfId="57" applyFont="1" applyFill="1" applyBorder="1" applyAlignment="1">
      <alignment horizontal="center" vertical="center"/>
    </xf>
    <xf numFmtId="0" fontId="38" fillId="33" borderId="61" xfId="57" applyFont="1" applyFill="1" applyBorder="1" applyAlignment="1">
      <alignment horizontal="center" vertical="center" wrapText="1"/>
    </xf>
    <xf numFmtId="0" fontId="38" fillId="33" borderId="23" xfId="57" applyFont="1" applyFill="1" applyBorder="1" applyAlignment="1">
      <alignment horizontal="center" vertical="center" wrapText="1"/>
    </xf>
    <xf numFmtId="0" fontId="38" fillId="33" borderId="20" xfId="57" applyFont="1" applyFill="1" applyBorder="1" applyAlignment="1">
      <alignment horizontal="center" vertical="center" wrapText="1"/>
    </xf>
    <xf numFmtId="0" fontId="38" fillId="33" borderId="24" xfId="57" applyFont="1" applyFill="1" applyBorder="1" applyAlignment="1">
      <alignment horizontal="center" vertical="center" wrapText="1"/>
    </xf>
    <xf numFmtId="0" fontId="47" fillId="33" borderId="25" xfId="57" applyFont="1" applyFill="1" applyBorder="1" applyAlignment="1">
      <alignment horizontal="center" vertical="center"/>
    </xf>
    <xf numFmtId="0" fontId="47" fillId="33" borderId="26" xfId="57" applyFont="1" applyFill="1" applyBorder="1" applyAlignment="1">
      <alignment vertical="center" wrapText="1"/>
    </xf>
    <xf numFmtId="2" fontId="47" fillId="33" borderId="25" xfId="57" applyNumberFormat="1" applyFont="1" applyFill="1" applyBorder="1" applyAlignment="1">
      <alignment horizontal="center" vertical="center"/>
    </xf>
    <xf numFmtId="164" fontId="47" fillId="33" borderId="25" xfId="72" applyFont="1" applyFill="1" applyBorder="1" applyAlignment="1">
      <alignment horizontal="center" vertical="center"/>
    </xf>
    <xf numFmtId="164" fontId="47" fillId="33" borderId="32" xfId="72" applyFont="1" applyFill="1" applyBorder="1" applyAlignment="1">
      <alignment horizontal="center" vertical="center"/>
    </xf>
    <xf numFmtId="164" fontId="47" fillId="33" borderId="26" xfId="72" applyFont="1" applyFill="1" applyBorder="1" applyAlignment="1">
      <alignment horizontal="center" vertical="center"/>
    </xf>
    <xf numFmtId="164" fontId="47" fillId="33" borderId="28" xfId="72" applyFont="1" applyFill="1" applyBorder="1" applyAlignment="1">
      <alignment horizontal="center" vertical="center"/>
    </xf>
    <xf numFmtId="164" fontId="47" fillId="33" borderId="35" xfId="72" applyFont="1" applyFill="1" applyBorder="1" applyAlignment="1">
      <alignment horizontal="center" vertical="center"/>
    </xf>
    <xf numFmtId="164" fontId="47" fillId="33" borderId="27" xfId="72" applyFont="1" applyFill="1" applyBorder="1" applyAlignment="1">
      <alignment horizontal="center" vertical="center"/>
    </xf>
    <xf numFmtId="164" fontId="47" fillId="33" borderId="34" xfId="72" applyFont="1" applyFill="1" applyBorder="1" applyAlignment="1">
      <alignment horizontal="center" vertical="center"/>
    </xf>
    <xf numFmtId="164" fontId="49" fillId="33" borderId="19" xfId="72" applyFont="1" applyFill="1" applyBorder="1" applyAlignment="1">
      <alignment horizontal="center" vertical="center"/>
    </xf>
    <xf numFmtId="0" fontId="38" fillId="33" borderId="19" xfId="57" applyFont="1" applyFill="1" applyBorder="1" applyAlignment="1">
      <alignment horizontal="center" vertical="center"/>
    </xf>
    <xf numFmtId="0" fontId="38" fillId="33" borderId="19" xfId="57" applyFont="1" applyFill="1" applyBorder="1" applyAlignment="1">
      <alignment horizontal="center" vertical="center" wrapText="1"/>
    </xf>
    <xf numFmtId="0" fontId="47" fillId="33" borderId="27" xfId="57" applyFont="1" applyFill="1" applyBorder="1" applyAlignment="1">
      <alignment horizontal="center" vertical="center"/>
    </xf>
    <xf numFmtId="0" fontId="47" fillId="33" borderId="28" xfId="57" applyFont="1" applyFill="1" applyBorder="1" applyAlignment="1">
      <alignment vertical="center" wrapText="1"/>
    </xf>
    <xf numFmtId="2" fontId="50" fillId="33" borderId="28" xfId="57" applyNumberFormat="1" applyFont="1" applyFill="1" applyBorder="1" applyAlignment="1">
      <alignment horizontal="center" vertical="center"/>
    </xf>
    <xf numFmtId="0" fontId="40" fillId="33" borderId="60" xfId="57" applyFont="1" applyFill="1" applyBorder="1" applyAlignment="1">
      <alignment horizontal="center" vertical="center"/>
    </xf>
    <xf numFmtId="0" fontId="40" fillId="33" borderId="60" xfId="57" applyFont="1" applyFill="1" applyBorder="1" applyAlignment="1">
      <alignment horizontal="center" vertical="center" wrapText="1"/>
    </xf>
    <xf numFmtId="2" fontId="40" fillId="33" borderId="60" xfId="57" applyNumberFormat="1" applyFont="1" applyFill="1" applyBorder="1" applyAlignment="1">
      <alignment horizontal="center" vertical="center"/>
    </xf>
    <xf numFmtId="164" fontId="40" fillId="33" borderId="60" xfId="72" applyFont="1" applyFill="1" applyBorder="1" applyAlignment="1">
      <alignment horizontal="center" vertical="center"/>
    </xf>
    <xf numFmtId="164" fontId="40" fillId="33" borderId="60" xfId="57" applyNumberFormat="1" applyFont="1" applyFill="1" applyBorder="1" applyAlignment="1">
      <alignment horizontal="center" vertical="center"/>
    </xf>
    <xf numFmtId="0" fontId="40" fillId="33" borderId="46" xfId="57" applyFont="1" applyFill="1" applyBorder="1" applyAlignment="1">
      <alignment horizontal="center" vertical="center"/>
    </xf>
    <xf numFmtId="0" fontId="40" fillId="33" borderId="46" xfId="57" applyFont="1" applyFill="1" applyBorder="1" applyAlignment="1">
      <alignment horizontal="center" vertical="center" wrapText="1"/>
    </xf>
    <xf numFmtId="2" fontId="40" fillId="33" borderId="46" xfId="57" applyNumberFormat="1" applyFont="1" applyFill="1" applyBorder="1" applyAlignment="1">
      <alignment horizontal="center" vertical="center"/>
    </xf>
    <xf numFmtId="164" fontId="40" fillId="33" borderId="46" xfId="57" applyNumberFormat="1" applyFont="1" applyFill="1" applyBorder="1" applyAlignment="1">
      <alignment horizontal="center" vertical="center"/>
    </xf>
    <xf numFmtId="164" fontId="40" fillId="33" borderId="46" xfId="72" applyFont="1" applyFill="1" applyBorder="1" applyAlignment="1">
      <alignment horizontal="center" vertical="center"/>
    </xf>
    <xf numFmtId="0" fontId="40" fillId="33" borderId="55" xfId="57" applyFont="1" applyFill="1" applyBorder="1" applyAlignment="1">
      <alignment horizontal="center" vertical="center"/>
    </xf>
    <xf numFmtId="0" fontId="40" fillId="33" borderId="55" xfId="57" applyFont="1" applyFill="1" applyBorder="1" applyAlignment="1">
      <alignment horizontal="center" vertical="center" wrapText="1"/>
    </xf>
    <xf numFmtId="164" fontId="40" fillId="33" borderId="55" xfId="72" applyFont="1" applyFill="1" applyBorder="1" applyAlignment="1">
      <alignment horizontal="center" vertical="center"/>
    </xf>
    <xf numFmtId="164" fontId="40" fillId="33" borderId="55" xfId="57" applyNumberFormat="1" applyFont="1" applyFill="1" applyBorder="1" applyAlignment="1">
      <alignment horizontal="center" vertical="center"/>
    </xf>
    <xf numFmtId="0" fontId="29" fillId="33" borderId="0" xfId="57" applyFill="1" applyAlignment="1">
      <alignment vertical="center"/>
    </xf>
    <xf numFmtId="0" fontId="29" fillId="33" borderId="0" xfId="57" applyFill="1" applyAlignment="1">
      <alignment horizontal="center" vertical="center"/>
    </xf>
    <xf numFmtId="0" fontId="29" fillId="33" borderId="0" xfId="57" applyFill="1" applyAlignment="1">
      <alignment vertical="center" wrapText="1"/>
    </xf>
    <xf numFmtId="164" fontId="48" fillId="33" borderId="0" xfId="57" applyNumberFormat="1" applyFont="1" applyFill="1" applyAlignment="1">
      <alignment horizontal="center" vertical="center"/>
    </xf>
    <xf numFmtId="43" fontId="29" fillId="33" borderId="0" xfId="57" applyNumberFormat="1" applyFill="1" applyAlignment="1">
      <alignment horizontal="center" vertical="center"/>
    </xf>
    <xf numFmtId="0" fontId="3" fillId="33" borderId="0" xfId="76" applyFont="1" applyFill="1"/>
    <xf numFmtId="0" fontId="3" fillId="33" borderId="0" xfId="76" applyFill="1"/>
    <xf numFmtId="164" fontId="3" fillId="33" borderId="0" xfId="72" applyFont="1" applyFill="1"/>
    <xf numFmtId="40" fontId="3" fillId="33" borderId="0" xfId="76" applyNumberFormat="1" applyFill="1"/>
    <xf numFmtId="0" fontId="27" fillId="33" borderId="0" xfId="76" applyFont="1" applyFill="1" applyAlignment="1">
      <alignment horizontal="right" vertical="center"/>
    </xf>
    <xf numFmtId="0" fontId="27" fillId="33" borderId="0" xfId="76" applyFont="1" applyFill="1"/>
    <xf numFmtId="0" fontId="27" fillId="33" borderId="0" xfId="76" applyFont="1" applyFill="1" applyAlignment="1">
      <alignment horizontal="center" vertical="center"/>
    </xf>
    <xf numFmtId="164" fontId="27" fillId="33" borderId="0" xfId="72" applyFont="1" applyFill="1" applyAlignment="1">
      <alignment horizontal="center" vertical="center"/>
    </xf>
    <xf numFmtId="164" fontId="27" fillId="33" borderId="0" xfId="72" applyFont="1" applyFill="1" applyAlignment="1">
      <alignment horizontal="center" vertical="center" wrapText="1"/>
    </xf>
    <xf numFmtId="0" fontId="29" fillId="33" borderId="0" xfId="57" applyFill="1" applyBorder="1"/>
    <xf numFmtId="0" fontId="0" fillId="33" borderId="0" xfId="0" applyFill="1" applyBorder="1"/>
    <xf numFmtId="165" fontId="35" fillId="33" borderId="0" xfId="0" applyNumberFormat="1" applyFont="1" applyFill="1"/>
    <xf numFmtId="0" fontId="57" fillId="33" borderId="0" xfId="0" applyNumberFormat="1" applyFont="1" applyFill="1" applyAlignment="1">
      <alignment horizontal="center" vertical="top" wrapText="1"/>
    </xf>
    <xf numFmtId="40" fontId="57" fillId="33" borderId="0" xfId="0" applyNumberFormat="1" applyFont="1" applyFill="1"/>
    <xf numFmtId="38" fontId="57" fillId="33" borderId="0" xfId="0" applyNumberFormat="1" applyFont="1" applyFill="1" applyAlignment="1">
      <alignment horizontal="center"/>
    </xf>
    <xf numFmtId="2" fontId="57" fillId="33" borderId="0" xfId="0" applyNumberFormat="1" applyFont="1" applyFill="1"/>
    <xf numFmtId="165" fontId="57" fillId="33" borderId="0" xfId="0" applyNumberFormat="1" applyFont="1" applyFill="1"/>
    <xf numFmtId="2" fontId="57" fillId="33" borderId="0" xfId="0" applyNumberFormat="1" applyFont="1" applyFill="1" applyAlignment="1">
      <alignment horizontal="center" vertical="center"/>
    </xf>
    <xf numFmtId="2" fontId="50" fillId="33" borderId="26" xfId="57" applyNumberFormat="1" applyFont="1" applyFill="1" applyBorder="1" applyAlignment="1">
      <alignment horizontal="center" vertical="center"/>
    </xf>
    <xf numFmtId="164" fontId="50" fillId="33" borderId="51" xfId="72" applyFont="1" applyFill="1" applyBorder="1" applyAlignment="1">
      <alignment horizontal="center" vertical="center"/>
    </xf>
    <xf numFmtId="164" fontId="47" fillId="33" borderId="51" xfId="72" applyFont="1" applyFill="1" applyBorder="1" applyAlignment="1">
      <alignment horizontal="center" vertical="center"/>
    </xf>
    <xf numFmtId="164" fontId="49" fillId="33" borderId="22" xfId="72" applyFont="1" applyFill="1" applyBorder="1" applyAlignment="1">
      <alignment horizontal="center" vertical="center"/>
    </xf>
    <xf numFmtId="164" fontId="47" fillId="33" borderId="63" xfId="72" applyFont="1" applyFill="1" applyBorder="1" applyAlignment="1">
      <alignment horizontal="center" vertical="center"/>
    </xf>
    <xf numFmtId="2" fontId="50" fillId="33" borderId="35" xfId="57" applyNumberFormat="1" applyFont="1" applyFill="1" applyBorder="1" applyAlignment="1">
      <alignment horizontal="center" vertical="center"/>
    </xf>
    <xf numFmtId="0" fontId="49" fillId="33" borderId="29" xfId="57" applyFont="1" applyFill="1" applyBorder="1" applyAlignment="1">
      <alignment horizontal="center" vertical="center"/>
    </xf>
    <xf numFmtId="0" fontId="49" fillId="33" borderId="0" xfId="57" applyFont="1" applyFill="1" applyAlignment="1">
      <alignment horizontal="center" vertical="center"/>
    </xf>
    <xf numFmtId="164" fontId="49" fillId="33" borderId="0" xfId="72" applyFont="1" applyFill="1" applyBorder="1" applyAlignment="1">
      <alignment horizontal="center" vertical="center"/>
    </xf>
    <xf numFmtId="164" fontId="49" fillId="33" borderId="36" xfId="72" applyFont="1" applyFill="1" applyBorder="1" applyAlignment="1">
      <alignment horizontal="center" vertical="center"/>
    </xf>
    <xf numFmtId="40" fontId="27" fillId="33" borderId="0" xfId="76" applyNumberFormat="1" applyFont="1" applyFill="1"/>
    <xf numFmtId="164" fontId="27" fillId="33" borderId="0" xfId="72" applyFont="1" applyFill="1"/>
    <xf numFmtId="0" fontId="3" fillId="33" borderId="0" xfId="76" applyFont="1" applyFill="1" applyAlignment="1">
      <alignment wrapText="1"/>
    </xf>
    <xf numFmtId="164" fontId="27" fillId="33" borderId="0" xfId="76" applyNumberFormat="1" applyFont="1" applyFill="1"/>
    <xf numFmtId="9" fontId="3" fillId="33" borderId="0" xfId="76" applyNumberFormat="1" applyFill="1"/>
    <xf numFmtId="0" fontId="9" fillId="33" borderId="0" xfId="0" applyNumberFormat="1" applyFont="1" applyFill="1" applyAlignment="1">
      <alignment horizontal="center" vertical="top" wrapText="1"/>
    </xf>
    <xf numFmtId="40" fontId="9" fillId="33" borderId="0" xfId="0" applyNumberFormat="1" applyFont="1" applyFill="1"/>
    <xf numFmtId="40" fontId="10" fillId="33" borderId="0" xfId="0" applyNumberFormat="1" applyFont="1" applyFill="1"/>
    <xf numFmtId="38" fontId="9" fillId="33" borderId="0" xfId="0" applyNumberFormat="1" applyFont="1" applyFill="1" applyAlignment="1">
      <alignment horizontal="center"/>
    </xf>
    <xf numFmtId="0" fontId="35" fillId="33" borderId="0" xfId="0" applyNumberFormat="1" applyFont="1" applyFill="1" applyAlignment="1">
      <alignment horizontal="center" vertical="top" wrapText="1"/>
    </xf>
    <xf numFmtId="40" fontId="35" fillId="33" borderId="0" xfId="0" applyNumberFormat="1" applyFont="1" applyFill="1"/>
    <xf numFmtId="38" fontId="35" fillId="33" borderId="0" xfId="0" applyNumberFormat="1" applyFont="1" applyFill="1" applyAlignment="1">
      <alignment horizontal="center"/>
    </xf>
    <xf numFmtId="164" fontId="48" fillId="33" borderId="0" xfId="57" applyNumberFormat="1" applyFont="1" applyFill="1"/>
    <xf numFmtId="43" fontId="48" fillId="33" borderId="0" xfId="57" applyNumberFormat="1" applyFont="1" applyFill="1" applyAlignment="1">
      <alignment vertical="center"/>
    </xf>
    <xf numFmtId="0" fontId="38" fillId="33" borderId="62" xfId="57" applyFont="1" applyFill="1" applyBorder="1" applyAlignment="1">
      <alignment horizontal="center" vertical="center" wrapText="1"/>
    </xf>
    <xf numFmtId="0" fontId="0" fillId="34" borderId="0" xfId="0" applyFill="1"/>
    <xf numFmtId="40" fontId="33" fillId="35" borderId="46" xfId="0" applyNumberFormat="1" applyFont="1" applyFill="1" applyBorder="1" applyAlignment="1">
      <alignment horizontal="center"/>
    </xf>
    <xf numFmtId="0" fontId="33" fillId="35" borderId="46" xfId="0" applyFont="1" applyFill="1" applyBorder="1"/>
    <xf numFmtId="0" fontId="33" fillId="35" borderId="46" xfId="0" applyFont="1" applyFill="1" applyBorder="1" applyAlignment="1"/>
    <xf numFmtId="0" fontId="33" fillId="35" borderId="77" xfId="0" applyFont="1" applyFill="1" applyBorder="1"/>
    <xf numFmtId="164" fontId="29" fillId="35" borderId="46" xfId="0" applyNumberFormat="1" applyFont="1" applyFill="1" applyBorder="1" applyAlignment="1">
      <alignment horizontal="center" vertical="center" wrapText="1"/>
    </xf>
    <xf numFmtId="0" fontId="39" fillId="35" borderId="43" xfId="0" applyFont="1" applyFill="1" applyBorder="1"/>
    <xf numFmtId="0" fontId="39" fillId="35" borderId="44" xfId="0" applyFont="1" applyFill="1" applyBorder="1"/>
    <xf numFmtId="0" fontId="39" fillId="35" borderId="0" xfId="0" applyFont="1" applyFill="1"/>
    <xf numFmtId="0" fontId="41" fillId="35" borderId="45" xfId="0" applyFont="1" applyFill="1" applyBorder="1" applyAlignment="1">
      <alignment horizontal="center" vertical="center"/>
    </xf>
    <xf numFmtId="0" fontId="41" fillId="35" borderId="46" xfId="0" applyFont="1" applyFill="1" applyBorder="1" applyAlignment="1">
      <alignment horizontal="center" vertical="center"/>
    </xf>
    <xf numFmtId="0" fontId="41" fillId="35" borderId="46" xfId="0" applyFont="1" applyFill="1" applyBorder="1" applyAlignment="1">
      <alignment horizontal="center" vertical="center" wrapText="1"/>
    </xf>
    <xf numFmtId="0" fontId="39" fillId="35" borderId="46" xfId="0" applyFont="1" applyFill="1" applyBorder="1"/>
    <xf numFmtId="0" fontId="39" fillId="35" borderId="47" xfId="0" applyFont="1" applyFill="1" applyBorder="1"/>
    <xf numFmtId="0" fontId="41" fillId="35" borderId="46" xfId="0" applyFont="1" applyFill="1" applyBorder="1" applyAlignment="1">
      <alignment horizontal="left" vertical="center"/>
    </xf>
    <xf numFmtId="0" fontId="29" fillId="35" borderId="46" xfId="0" applyFont="1" applyFill="1" applyBorder="1"/>
    <xf numFmtId="164" fontId="29" fillId="35" borderId="46" xfId="0" applyNumberFormat="1" applyFont="1" applyFill="1" applyBorder="1"/>
    <xf numFmtId="43" fontId="29" fillId="35" borderId="46" xfId="0" applyNumberFormat="1" applyFont="1" applyFill="1" applyBorder="1"/>
    <xf numFmtId="0" fontId="29" fillId="35" borderId="47" xfId="0" applyFont="1" applyFill="1" applyBorder="1"/>
    <xf numFmtId="43" fontId="29" fillId="35" borderId="0" xfId="0" applyNumberFormat="1" applyFont="1" applyFill="1"/>
    <xf numFmtId="0" fontId="43" fillId="35" borderId="45" xfId="0" applyFont="1" applyFill="1" applyBorder="1" applyAlignment="1">
      <alignment horizontal="center" vertical="center" wrapText="1"/>
    </xf>
    <xf numFmtId="0" fontId="43" fillId="35" borderId="46" xfId="0" applyFont="1" applyFill="1" applyBorder="1" applyAlignment="1">
      <alignment vertical="top" wrapText="1"/>
    </xf>
    <xf numFmtId="0" fontId="39" fillId="35" borderId="46" xfId="0" applyFont="1" applyFill="1" applyBorder="1" applyAlignment="1">
      <alignment horizontal="center" vertical="center"/>
    </xf>
    <xf numFmtId="2" fontId="39" fillId="35" borderId="46" xfId="0" applyNumberFormat="1" applyFont="1" applyFill="1" applyBorder="1" applyAlignment="1">
      <alignment horizontal="center" vertical="center"/>
    </xf>
    <xf numFmtId="164" fontId="39" fillId="35" borderId="46" xfId="72" applyFont="1" applyFill="1" applyBorder="1" applyAlignment="1">
      <alignment vertical="center"/>
    </xf>
    <xf numFmtId="0" fontId="29" fillId="35" borderId="0" xfId="0" applyFont="1" applyFill="1"/>
    <xf numFmtId="0" fontId="39" fillId="35" borderId="45" xfId="0" applyFont="1" applyFill="1" applyBorder="1" applyAlignment="1">
      <alignment horizontal="center" vertical="top"/>
    </xf>
    <xf numFmtId="0" fontId="39" fillId="35" borderId="46" xfId="0" applyFont="1" applyFill="1" applyBorder="1" applyAlignment="1">
      <alignment vertical="center"/>
    </xf>
    <xf numFmtId="2" fontId="39" fillId="35" borderId="46" xfId="0" applyNumberFormat="1" applyFont="1" applyFill="1" applyBorder="1" applyAlignment="1">
      <alignment horizontal="center" vertical="center" wrapText="1"/>
    </xf>
    <xf numFmtId="0" fontId="0" fillId="35" borderId="46" xfId="0" applyFill="1" applyBorder="1"/>
    <xf numFmtId="0" fontId="0" fillId="35" borderId="0" xfId="0" applyFill="1"/>
    <xf numFmtId="0" fontId="39" fillId="35" borderId="46" xfId="0" applyFont="1" applyFill="1" applyBorder="1" applyAlignment="1">
      <alignment horizontal="center" vertical="center" wrapText="1"/>
    </xf>
    <xf numFmtId="43" fontId="29" fillId="35" borderId="47" xfId="0" applyNumberFormat="1" applyFont="1" applyFill="1" applyBorder="1"/>
    <xf numFmtId="0" fontId="0" fillId="35" borderId="47" xfId="0" applyFill="1" applyBorder="1"/>
    <xf numFmtId="164" fontId="45" fillId="35" borderId="46" xfId="0" applyNumberFormat="1" applyFont="1" applyFill="1" applyBorder="1" applyAlignment="1">
      <alignment horizontal="center" vertical="center"/>
    </xf>
    <xf numFmtId="0" fontId="29" fillId="35" borderId="46" xfId="0" applyFont="1" applyFill="1" applyBorder="1" applyAlignment="1">
      <alignment horizontal="center" vertical="center" wrapText="1"/>
    </xf>
    <xf numFmtId="164" fontId="39" fillId="35" borderId="46" xfId="0" applyNumberFormat="1" applyFont="1" applyFill="1" applyBorder="1" applyAlignment="1">
      <alignment horizontal="center" vertical="center"/>
    </xf>
    <xf numFmtId="0" fontId="48" fillId="35" borderId="0" xfId="0" applyFont="1" applyFill="1"/>
    <xf numFmtId="0" fontId="45" fillId="35" borderId="46" xfId="0" applyFont="1" applyFill="1" applyBorder="1" applyAlignment="1">
      <alignment horizontal="center" vertical="center"/>
    </xf>
    <xf numFmtId="0" fontId="29" fillId="35" borderId="0" xfId="0" applyFont="1" applyFill="1" applyBorder="1" applyAlignment="1"/>
    <xf numFmtId="0" fontId="29" fillId="35" borderId="87" xfId="0" applyFont="1" applyFill="1" applyBorder="1" applyAlignment="1"/>
    <xf numFmtId="0" fontId="29" fillId="35" borderId="88" xfId="0" applyFont="1" applyFill="1" applyBorder="1" applyAlignment="1"/>
    <xf numFmtId="0" fontId="29" fillId="35" borderId="32" xfId="0" applyFont="1" applyFill="1" applyBorder="1" applyAlignment="1"/>
    <xf numFmtId="40" fontId="32" fillId="35" borderId="46" xfId="0" applyNumberFormat="1" applyFont="1" applyFill="1" applyBorder="1"/>
    <xf numFmtId="0" fontId="29" fillId="35" borderId="0" xfId="57" applyFill="1"/>
    <xf numFmtId="0" fontId="47" fillId="35" borderId="46" xfId="57" applyFont="1" applyFill="1" applyBorder="1" applyAlignment="1">
      <alignment vertical="center" wrapText="1"/>
    </xf>
    <xf numFmtId="0" fontId="29" fillId="35" borderId="79" xfId="57" applyFill="1" applyBorder="1"/>
    <xf numFmtId="0" fontId="0" fillId="35" borderId="0" xfId="0" applyFill="1" applyBorder="1"/>
    <xf numFmtId="0" fontId="39" fillId="35" borderId="51" xfId="0" applyFont="1" applyFill="1" applyBorder="1" applyAlignment="1">
      <alignment vertical="center"/>
    </xf>
    <xf numFmtId="0" fontId="29" fillId="35" borderId="0" xfId="0" applyFont="1" applyFill="1" applyBorder="1"/>
    <xf numFmtId="0" fontId="35" fillId="35" borderId="46" xfId="0" applyFont="1" applyFill="1" applyBorder="1" applyAlignment="1">
      <alignment horizontal="center" vertical="center"/>
    </xf>
    <xf numFmtId="40" fontId="33" fillId="35" borderId="46" xfId="0" applyNumberFormat="1" applyFont="1" applyFill="1" applyBorder="1"/>
    <xf numFmtId="40" fontId="33" fillId="35" borderId="46" xfId="0" applyNumberFormat="1" applyFont="1" applyFill="1" applyBorder="1" applyAlignment="1">
      <alignment horizontal="center" vertical="center" wrapText="1"/>
    </xf>
    <xf numFmtId="40" fontId="53" fillId="35" borderId="46" xfId="0" applyNumberFormat="1" applyFont="1" applyFill="1" applyBorder="1" applyAlignment="1">
      <alignment horizontal="center" vertical="top" wrapText="1"/>
    </xf>
    <xf numFmtId="165" fontId="9" fillId="35" borderId="0" xfId="0" applyNumberFormat="1" applyFont="1" applyFill="1"/>
    <xf numFmtId="0" fontId="30" fillId="35" borderId="45" xfId="0" applyNumberFormat="1" applyFont="1" applyFill="1" applyBorder="1" applyAlignment="1">
      <alignment horizontal="center" vertical="top" wrapText="1"/>
    </xf>
    <xf numFmtId="40" fontId="30" fillId="35" borderId="46" xfId="0" applyNumberFormat="1" applyFont="1" applyFill="1" applyBorder="1" applyAlignment="1">
      <alignment horizontal="left" vertical="top" wrapText="1"/>
    </xf>
    <xf numFmtId="38" fontId="11" fillId="35" borderId="46" xfId="0" applyNumberFormat="1" applyFont="1" applyFill="1" applyBorder="1" applyAlignment="1">
      <alignment horizontal="center"/>
    </xf>
    <xf numFmtId="165" fontId="11" fillId="35" borderId="46" xfId="0" applyNumberFormat="1" applyFont="1" applyFill="1" applyBorder="1"/>
    <xf numFmtId="165" fontId="11" fillId="35" borderId="47" xfId="0" applyNumberFormat="1" applyFont="1" applyFill="1" applyBorder="1"/>
    <xf numFmtId="0" fontId="61" fillId="35" borderId="0" xfId="0" applyFont="1" applyFill="1"/>
    <xf numFmtId="38" fontId="33" fillId="35" borderId="46" xfId="0" applyNumberFormat="1" applyFont="1" applyFill="1" applyBorder="1" applyAlignment="1">
      <alignment horizontal="center" vertical="center"/>
    </xf>
    <xf numFmtId="40" fontId="35" fillId="35" borderId="46" xfId="0" applyNumberFormat="1" applyFont="1" applyFill="1" applyBorder="1" applyAlignment="1">
      <alignment vertical="center"/>
    </xf>
    <xf numFmtId="40" fontId="33" fillId="35" borderId="46" xfId="0" applyNumberFormat="1" applyFont="1" applyFill="1" applyBorder="1" applyAlignment="1">
      <alignment vertical="center"/>
    </xf>
    <xf numFmtId="40" fontId="33" fillId="35" borderId="47" xfId="0" applyNumberFormat="1" applyFont="1" applyFill="1" applyBorder="1" applyAlignment="1">
      <alignment vertical="center"/>
    </xf>
    <xf numFmtId="0" fontId="32" fillId="35" borderId="45" xfId="0" applyNumberFormat="1" applyFont="1" applyFill="1" applyBorder="1" applyAlignment="1">
      <alignment horizontal="center" vertical="top" wrapText="1"/>
    </xf>
    <xf numFmtId="38" fontId="32" fillId="35" borderId="46" xfId="0" applyNumberFormat="1" applyFont="1" applyFill="1" applyBorder="1" applyAlignment="1">
      <alignment horizontal="center"/>
    </xf>
    <xf numFmtId="165" fontId="34" fillId="35" borderId="47" xfId="0" applyNumberFormat="1" applyFont="1" applyFill="1" applyBorder="1"/>
    <xf numFmtId="0" fontId="9" fillId="35" borderId="0" xfId="0" applyNumberFormat="1" applyFont="1" applyFill="1" applyAlignment="1">
      <alignment horizontal="center" vertical="top" wrapText="1"/>
    </xf>
    <xf numFmtId="40" fontId="9" fillId="35" borderId="0" xfId="0" applyNumberFormat="1" applyFont="1" applyFill="1"/>
    <xf numFmtId="38" fontId="9" fillId="35" borderId="0" xfId="0" applyNumberFormat="1" applyFont="1" applyFill="1" applyAlignment="1">
      <alignment horizontal="center"/>
    </xf>
    <xf numFmtId="0" fontId="56" fillId="35" borderId="46" xfId="0" applyFont="1" applyFill="1" applyBorder="1" applyAlignment="1">
      <alignment horizontal="center" vertical="center" wrapText="1"/>
    </xf>
    <xf numFmtId="0" fontId="56" fillId="35" borderId="46" xfId="0" applyFont="1" applyFill="1" applyBorder="1" applyAlignment="1">
      <alignment horizontal="center" vertical="center"/>
    </xf>
    <xf numFmtId="0" fontId="56" fillId="35" borderId="77" xfId="0" applyFont="1" applyFill="1" applyBorder="1" applyAlignment="1">
      <alignment horizontal="center" vertical="center"/>
    </xf>
    <xf numFmtId="0" fontId="66" fillId="35" borderId="0" xfId="0" applyFont="1" applyFill="1"/>
    <xf numFmtId="0" fontId="67" fillId="35" borderId="0" xfId="0" applyFont="1" applyFill="1"/>
    <xf numFmtId="0" fontId="65" fillId="35" borderId="0" xfId="0" applyFont="1" applyFill="1"/>
    <xf numFmtId="40" fontId="56" fillId="35" borderId="46" xfId="0" applyNumberFormat="1" applyFont="1" applyFill="1" applyBorder="1" applyAlignment="1">
      <alignment horizontal="center" vertical="center"/>
    </xf>
    <xf numFmtId="0" fontId="33" fillId="35" borderId="46" xfId="0" applyFont="1" applyFill="1" applyBorder="1" applyAlignment="1">
      <alignment horizontal="center"/>
    </xf>
    <xf numFmtId="40" fontId="33" fillId="35" borderId="46" xfId="0" applyNumberFormat="1" applyFont="1" applyFill="1" applyBorder="1" applyAlignment="1">
      <alignment horizontal="center" vertical="center"/>
    </xf>
    <xf numFmtId="4" fontId="56" fillId="35" borderId="46" xfId="0" applyNumberFormat="1" applyFont="1" applyFill="1" applyBorder="1" applyAlignment="1">
      <alignment horizontal="center" vertical="center"/>
    </xf>
    <xf numFmtId="40" fontId="33" fillId="35" borderId="79" xfId="0" applyNumberFormat="1" applyFont="1" applyFill="1" applyBorder="1" applyAlignment="1">
      <alignment horizontal="center" vertical="center"/>
    </xf>
    <xf numFmtId="4" fontId="56" fillId="35" borderId="79" xfId="0" applyNumberFormat="1" applyFont="1" applyFill="1" applyBorder="1" applyAlignment="1">
      <alignment horizontal="center" vertical="center"/>
    </xf>
    <xf numFmtId="0" fontId="56" fillId="35" borderId="80" xfId="0" applyFont="1" applyFill="1" applyBorder="1" applyAlignment="1">
      <alignment horizontal="center" vertical="center"/>
    </xf>
    <xf numFmtId="4" fontId="48" fillId="35" borderId="0" xfId="0" applyNumberFormat="1" applyFont="1" applyFill="1"/>
    <xf numFmtId="0" fontId="39" fillId="35" borderId="0" xfId="57" applyFont="1" applyFill="1"/>
    <xf numFmtId="0" fontId="47" fillId="35" borderId="45" xfId="57" applyFont="1" applyFill="1" applyBorder="1" applyAlignment="1">
      <alignment horizontal="center" vertical="center"/>
    </xf>
    <xf numFmtId="2" fontId="47" fillId="35" borderId="46" xfId="57" applyNumberFormat="1" applyFont="1" applyFill="1" applyBorder="1" applyAlignment="1">
      <alignment horizontal="center" vertical="center"/>
    </xf>
    <xf numFmtId="164" fontId="47" fillId="35" borderId="46" xfId="72" applyFont="1" applyFill="1" applyBorder="1" applyAlignment="1">
      <alignment horizontal="center" vertical="center"/>
    </xf>
    <xf numFmtId="164" fontId="49" fillId="35" borderId="46" xfId="72" applyFont="1" applyFill="1" applyBorder="1" applyAlignment="1">
      <alignment horizontal="center" vertical="center"/>
    </xf>
    <xf numFmtId="0" fontId="48" fillId="35" borderId="0" xfId="57" applyFont="1" applyFill="1"/>
    <xf numFmtId="164" fontId="29" fillId="35" borderId="0" xfId="57" applyNumberFormat="1" applyFill="1"/>
    <xf numFmtId="0" fontId="47" fillId="35" borderId="76" xfId="57" applyFont="1" applyFill="1" applyBorder="1" applyAlignment="1">
      <alignment horizontal="center" vertical="center"/>
    </xf>
    <xf numFmtId="164" fontId="49" fillId="35" borderId="77" xfId="72" applyFont="1" applyFill="1" applyBorder="1" applyAlignment="1">
      <alignment horizontal="center" vertical="center"/>
    </xf>
    <xf numFmtId="0" fontId="47" fillId="35" borderId="78" xfId="57" applyFont="1" applyFill="1" applyBorder="1" applyAlignment="1">
      <alignment horizontal="center" vertical="center"/>
    </xf>
    <xf numFmtId="0" fontId="47" fillId="35" borderId="79" xfId="57" applyFont="1" applyFill="1" applyBorder="1" applyAlignment="1">
      <alignment vertical="center" wrapText="1"/>
    </xf>
    <xf numFmtId="2" fontId="47" fillId="35" borderId="79" xfId="57" applyNumberFormat="1" applyFont="1" applyFill="1" applyBorder="1" applyAlignment="1">
      <alignment horizontal="center" vertical="center"/>
    </xf>
    <xf numFmtId="164" fontId="47" fillId="35" borderId="79" xfId="72" applyFont="1" applyFill="1" applyBorder="1" applyAlignment="1">
      <alignment horizontal="center" vertical="center"/>
    </xf>
    <xf numFmtId="164" fontId="49" fillId="35" borderId="80" xfId="72" applyFont="1" applyFill="1" applyBorder="1" applyAlignment="1">
      <alignment horizontal="center" vertical="center"/>
    </xf>
    <xf numFmtId="0" fontId="38" fillId="35" borderId="46" xfId="57" applyFont="1" applyFill="1" applyBorder="1" applyAlignment="1">
      <alignment horizontal="center" vertical="center" wrapText="1"/>
    </xf>
    <xf numFmtId="0" fontId="38" fillId="35" borderId="77" xfId="57" applyFont="1" applyFill="1" applyBorder="1" applyAlignment="1">
      <alignment horizontal="center" vertical="center" wrapText="1"/>
    </xf>
    <xf numFmtId="0" fontId="38" fillId="35" borderId="76" xfId="57" applyFont="1" applyFill="1" applyBorder="1" applyAlignment="1">
      <alignment horizontal="center" vertical="center"/>
    </xf>
    <xf numFmtId="2" fontId="50" fillId="35" borderId="46" xfId="57" applyNumberFormat="1" applyFont="1" applyFill="1" applyBorder="1" applyAlignment="1">
      <alignment horizontal="center" vertical="center"/>
    </xf>
    <xf numFmtId="164" fontId="50" fillId="35" borderId="46" xfId="72" applyFont="1" applyFill="1" applyBorder="1" applyAlignment="1">
      <alignment horizontal="center" vertical="center"/>
    </xf>
    <xf numFmtId="164" fontId="47" fillId="35" borderId="77" xfId="72" applyFont="1" applyFill="1" applyBorder="1" applyAlignment="1">
      <alignment horizontal="center" vertical="center"/>
    </xf>
    <xf numFmtId="0" fontId="49" fillId="35" borderId="76" xfId="57" applyFont="1" applyFill="1" applyBorder="1" applyAlignment="1">
      <alignment horizontal="center" vertical="center"/>
    </xf>
    <xf numFmtId="0" fontId="49" fillId="35" borderId="46" xfId="57" applyFont="1" applyFill="1" applyBorder="1" applyAlignment="1">
      <alignment horizontal="center" vertical="center"/>
    </xf>
    <xf numFmtId="164" fontId="49" fillId="35" borderId="79" xfId="72" applyFont="1" applyFill="1" applyBorder="1" applyAlignment="1">
      <alignment horizontal="center" vertical="center"/>
    </xf>
    <xf numFmtId="43" fontId="29" fillId="35" borderId="0" xfId="57" applyNumberFormat="1" applyFill="1"/>
    <xf numFmtId="0" fontId="29" fillId="35" borderId="0" xfId="57" applyFill="1" applyBorder="1"/>
    <xf numFmtId="0" fontId="39" fillId="35" borderId="0" xfId="57" applyFont="1" applyFill="1" applyBorder="1"/>
    <xf numFmtId="0" fontId="48" fillId="35" borderId="0" xfId="57" applyFont="1" applyFill="1" applyBorder="1"/>
    <xf numFmtId="164" fontId="48" fillId="35" borderId="0" xfId="57" applyNumberFormat="1" applyFont="1" applyFill="1" applyBorder="1"/>
    <xf numFmtId="0" fontId="29" fillId="35" borderId="76" xfId="57" applyFill="1" applyBorder="1"/>
    <xf numFmtId="0" fontId="29" fillId="35" borderId="46" xfId="57" applyFill="1" applyBorder="1"/>
    <xf numFmtId="0" fontId="29" fillId="35" borderId="77" xfId="57" applyFill="1" applyBorder="1"/>
    <xf numFmtId="0" fontId="29" fillId="35" borderId="78" xfId="57" applyFill="1" applyBorder="1"/>
    <xf numFmtId="0" fontId="29" fillId="35" borderId="80" xfId="57" applyFill="1" applyBorder="1"/>
    <xf numFmtId="0" fontId="39" fillId="35" borderId="58" xfId="0" applyFont="1" applyFill="1" applyBorder="1"/>
    <xf numFmtId="0" fontId="39" fillId="35" borderId="0" xfId="0" applyFont="1" applyFill="1" applyBorder="1"/>
    <xf numFmtId="0" fontId="39" fillId="35" borderId="56" xfId="0" applyFont="1" applyFill="1" applyBorder="1"/>
    <xf numFmtId="0" fontId="41" fillId="35" borderId="45" xfId="0" applyFont="1" applyFill="1" applyBorder="1" applyAlignment="1">
      <alignment horizontal="center"/>
    </xf>
    <xf numFmtId="0" fontId="41" fillId="35" borderId="46" xfId="0" applyFont="1" applyFill="1" applyBorder="1" applyAlignment="1">
      <alignment horizontal="left"/>
    </xf>
    <xf numFmtId="0" fontId="29" fillId="35" borderId="56" xfId="0" applyFont="1" applyFill="1" applyBorder="1"/>
    <xf numFmtId="2" fontId="29" fillId="35" borderId="0" xfId="0" applyNumberFormat="1" applyFont="1" applyFill="1" applyBorder="1"/>
    <xf numFmtId="0" fontId="0" fillId="35" borderId="56" xfId="0" applyFill="1" applyBorder="1"/>
    <xf numFmtId="0" fontId="0" fillId="35" borderId="45" xfId="0" applyFill="1" applyBorder="1"/>
    <xf numFmtId="164" fontId="0" fillId="35" borderId="46" xfId="0" applyNumberFormat="1" applyFill="1" applyBorder="1"/>
    <xf numFmtId="0" fontId="0" fillId="35" borderId="48" xfId="0" applyFill="1" applyBorder="1"/>
    <xf numFmtId="0" fontId="0" fillId="35" borderId="49" xfId="0" applyFill="1" applyBorder="1"/>
    <xf numFmtId="0" fontId="0" fillId="35" borderId="57" xfId="0" applyFill="1" applyBorder="1"/>
    <xf numFmtId="0" fontId="41" fillId="35" borderId="45" xfId="0" applyFont="1" applyFill="1" applyBorder="1" applyAlignment="1">
      <alignment horizontal="left"/>
    </xf>
    <xf numFmtId="0" fontId="41" fillId="35" borderId="46" xfId="0" applyFont="1" applyFill="1" applyBorder="1" applyAlignment="1">
      <alignment horizontal="left" wrapText="1"/>
    </xf>
    <xf numFmtId="2" fontId="29" fillId="35" borderId="46" xfId="0" applyNumberFormat="1" applyFont="1" applyFill="1" applyBorder="1"/>
    <xf numFmtId="0" fontId="29" fillId="35" borderId="0" xfId="0" applyFont="1" applyFill="1" applyAlignment="1">
      <alignment horizontal="center" vertical="center"/>
    </xf>
    <xf numFmtId="0" fontId="52" fillId="35" borderId="46" xfId="0" applyFont="1" applyFill="1" applyBorder="1"/>
    <xf numFmtId="0" fontId="43" fillId="35" borderId="46" xfId="0" applyFont="1" applyFill="1" applyBorder="1" applyAlignment="1">
      <alignment vertical="center" wrapText="1"/>
    </xf>
    <xf numFmtId="0" fontId="41" fillId="35" borderId="56" xfId="0" applyFont="1" applyFill="1" applyBorder="1" applyAlignment="1">
      <alignment horizontal="center" vertical="center" wrapText="1"/>
    </xf>
    <xf numFmtId="164" fontId="29" fillId="35" borderId="0" xfId="0" applyNumberFormat="1" applyFont="1" applyFill="1" applyBorder="1"/>
    <xf numFmtId="43" fontId="29" fillId="35" borderId="0" xfId="0" applyNumberFormat="1" applyFont="1" applyFill="1" applyBorder="1"/>
    <xf numFmtId="164" fontId="39" fillId="35" borderId="56" xfId="72" applyFont="1" applyFill="1" applyBorder="1" applyAlignment="1">
      <alignment vertical="center"/>
    </xf>
    <xf numFmtId="164" fontId="45" fillId="35" borderId="56" xfId="0" applyNumberFormat="1" applyFont="1" applyFill="1" applyBorder="1" applyAlignment="1">
      <alignment horizontal="center" vertical="center"/>
    </xf>
    <xf numFmtId="164" fontId="29" fillId="35" borderId="56" xfId="0" applyNumberFormat="1" applyFont="1" applyFill="1" applyBorder="1" applyAlignment="1">
      <alignment horizontal="center" vertical="center" wrapText="1"/>
    </xf>
    <xf numFmtId="43" fontId="39" fillId="35" borderId="46" xfId="0" applyNumberFormat="1" applyFont="1" applyFill="1" applyBorder="1"/>
    <xf numFmtId="0" fontId="54" fillId="35" borderId="0" xfId="0" applyFont="1" applyFill="1"/>
    <xf numFmtId="38" fontId="29" fillId="35" borderId="46" xfId="0" applyNumberFormat="1" applyFont="1" applyFill="1" applyBorder="1"/>
    <xf numFmtId="0" fontId="29" fillId="35" borderId="38" xfId="0" applyFont="1" applyFill="1" applyBorder="1"/>
    <xf numFmtId="0" fontId="29" fillId="35" borderId="39" xfId="0" applyFont="1" applyFill="1" applyBorder="1"/>
    <xf numFmtId="0" fontId="29" fillId="35" borderId="40" xfId="0" applyFont="1" applyFill="1" applyBorder="1"/>
    <xf numFmtId="0" fontId="29" fillId="35" borderId="37" xfId="0" applyFont="1" applyFill="1" applyBorder="1"/>
    <xf numFmtId="0" fontId="29" fillId="35" borderId="30" xfId="0" applyFont="1" applyFill="1" applyBorder="1"/>
    <xf numFmtId="0" fontId="29" fillId="35" borderId="41" xfId="0" applyFont="1" applyFill="1" applyBorder="1"/>
    <xf numFmtId="0" fontId="29" fillId="35" borderId="22" xfId="0" applyFont="1" applyFill="1" applyBorder="1"/>
    <xf numFmtId="0" fontId="41" fillId="35" borderId="51" xfId="0" applyFont="1" applyFill="1" applyBorder="1" applyAlignment="1">
      <alignment horizontal="center" vertical="center"/>
    </xf>
    <xf numFmtId="0" fontId="41" fillId="35" borderId="51" xfId="0" applyFont="1" applyFill="1" applyBorder="1" applyAlignment="1">
      <alignment horizontal="center" vertical="center" wrapText="1"/>
    </xf>
    <xf numFmtId="0" fontId="39" fillId="35" borderId="51" xfId="0" applyFont="1" applyFill="1" applyBorder="1" applyAlignment="1">
      <alignment horizontal="center" vertical="center"/>
    </xf>
    <xf numFmtId="164" fontId="39" fillId="35" borderId="51" xfId="0" applyNumberFormat="1" applyFont="1" applyFill="1" applyBorder="1" applyAlignment="1">
      <alignment vertical="center"/>
    </xf>
    <xf numFmtId="4" fontId="39" fillId="35" borderId="0" xfId="0" applyNumberFormat="1" applyFont="1" applyFill="1" applyBorder="1"/>
    <xf numFmtId="0" fontId="39" fillId="35" borderId="51" xfId="0" applyFont="1" applyFill="1" applyBorder="1" applyAlignment="1">
      <alignment horizontal="center" vertical="center" wrapText="1"/>
    </xf>
    <xf numFmtId="0" fontId="39" fillId="35" borderId="51" xfId="0" applyFont="1" applyFill="1" applyBorder="1" applyAlignment="1">
      <alignment horizontal="left" vertical="top" wrapText="1"/>
    </xf>
    <xf numFmtId="164" fontId="39" fillId="35" borderId="51" xfId="0" applyNumberFormat="1" applyFont="1" applyFill="1" applyBorder="1" applyAlignment="1">
      <alignment horizontal="left" vertical="center" wrapText="1"/>
    </xf>
    <xf numFmtId="164" fontId="39" fillId="35" borderId="51" xfId="72" applyFont="1" applyFill="1" applyBorder="1" applyAlignment="1">
      <alignment vertical="center"/>
    </xf>
    <xf numFmtId="4" fontId="41" fillId="35" borderId="51" xfId="0" applyNumberFormat="1" applyFont="1" applyFill="1" applyBorder="1" applyAlignment="1">
      <alignment horizontal="center" vertical="center"/>
    </xf>
    <xf numFmtId="0" fontId="41" fillId="35" borderId="0" xfId="0" applyFont="1" applyFill="1" applyBorder="1"/>
    <xf numFmtId="40" fontId="33" fillId="35" borderId="56" xfId="0" applyNumberFormat="1" applyFont="1" applyFill="1" applyBorder="1" applyAlignment="1">
      <alignment vertical="center" wrapText="1"/>
    </xf>
    <xf numFmtId="40" fontId="70" fillId="35" borderId="59" xfId="0" applyNumberFormat="1" applyFont="1" applyFill="1" applyBorder="1" applyAlignment="1">
      <alignment horizontal="center" vertical="center" wrapText="1"/>
    </xf>
    <xf numFmtId="40" fontId="33" fillId="35" borderId="53" xfId="0" applyNumberFormat="1" applyFont="1" applyFill="1" applyBorder="1" applyAlignment="1">
      <alignment vertical="center" wrapText="1"/>
    </xf>
    <xf numFmtId="165" fontId="34" fillId="35" borderId="46" xfId="0" applyNumberFormat="1" applyFont="1" applyFill="1" applyBorder="1" applyAlignment="1">
      <alignment horizontal="center"/>
    </xf>
    <xf numFmtId="40" fontId="10" fillId="35" borderId="0" xfId="0" applyNumberFormat="1" applyFont="1" applyFill="1"/>
    <xf numFmtId="40" fontId="30" fillId="35" borderId="59" xfId="0" applyNumberFormat="1" applyFont="1" applyFill="1" applyBorder="1" applyAlignment="1">
      <alignment vertical="top" wrapText="1"/>
    </xf>
    <xf numFmtId="40" fontId="30" fillId="35" borderId="53" xfId="0" quotePrefix="1" applyNumberFormat="1" applyFont="1" applyFill="1" applyBorder="1" applyAlignment="1">
      <alignment vertical="top" wrapText="1"/>
    </xf>
    <xf numFmtId="40" fontId="69" fillId="35" borderId="59" xfId="0" applyNumberFormat="1" applyFont="1" applyFill="1" applyBorder="1" applyAlignment="1">
      <alignment horizontal="center" vertical="center" wrapText="1"/>
    </xf>
    <xf numFmtId="40" fontId="33" fillId="35" borderId="59" xfId="0" applyNumberFormat="1" applyFont="1" applyFill="1" applyBorder="1" applyAlignment="1">
      <alignment vertical="center" wrapText="1"/>
    </xf>
    <xf numFmtId="0" fontId="53" fillId="35" borderId="45" xfId="0" applyNumberFormat="1" applyFont="1" applyFill="1" applyBorder="1" applyAlignment="1">
      <alignment horizontal="center" vertical="center" wrapText="1"/>
    </xf>
    <xf numFmtId="38" fontId="57" fillId="35" borderId="46" xfId="0" applyNumberFormat="1" applyFont="1" applyFill="1" applyBorder="1" applyAlignment="1">
      <alignment horizontal="center" vertical="center"/>
    </xf>
    <xf numFmtId="165" fontId="57" fillId="35" borderId="46" xfId="0" applyNumberFormat="1" applyFont="1" applyFill="1" applyBorder="1" applyAlignment="1">
      <alignment horizontal="center" vertical="center"/>
    </xf>
    <xf numFmtId="165" fontId="57" fillId="35" borderId="47" xfId="0" applyNumberFormat="1" applyFont="1" applyFill="1" applyBorder="1" applyAlignment="1">
      <alignment horizontal="center" vertical="center"/>
    </xf>
    <xf numFmtId="40" fontId="35" fillId="35" borderId="46" xfId="0" applyNumberFormat="1" applyFont="1" applyFill="1" applyBorder="1" applyAlignment="1">
      <alignment horizontal="center" vertical="center"/>
    </xf>
    <xf numFmtId="40" fontId="33" fillId="35" borderId="47" xfId="0" applyNumberFormat="1" applyFont="1" applyFill="1" applyBorder="1" applyAlignment="1">
      <alignment horizontal="center" vertical="center"/>
    </xf>
    <xf numFmtId="3" fontId="0" fillId="35" borderId="0" xfId="0" applyNumberFormat="1" applyFill="1"/>
    <xf numFmtId="165" fontId="33" fillId="35" borderId="46" xfId="0" applyNumberFormat="1" applyFont="1" applyFill="1" applyBorder="1" applyAlignment="1">
      <alignment vertical="center"/>
    </xf>
    <xf numFmtId="0" fontId="32" fillId="35" borderId="48" xfId="0" applyNumberFormat="1" applyFont="1" applyFill="1" applyBorder="1" applyAlignment="1">
      <alignment horizontal="center" vertical="top" wrapText="1"/>
    </xf>
    <xf numFmtId="40" fontId="32" fillId="35" borderId="49" xfId="0" applyNumberFormat="1" applyFont="1" applyFill="1" applyBorder="1"/>
    <xf numFmtId="38" fontId="32" fillId="35" borderId="49" xfId="0" applyNumberFormat="1" applyFont="1" applyFill="1" applyBorder="1" applyAlignment="1">
      <alignment horizontal="center"/>
    </xf>
    <xf numFmtId="165" fontId="34" fillId="35" borderId="50" xfId="0" applyNumberFormat="1" applyFont="1" applyFill="1" applyBorder="1"/>
    <xf numFmtId="165" fontId="9" fillId="35" borderId="43" xfId="0" applyNumberFormat="1" applyFont="1" applyFill="1" applyBorder="1"/>
    <xf numFmtId="165" fontId="9" fillId="35" borderId="44" xfId="0" applyNumberFormat="1" applyFont="1" applyFill="1" applyBorder="1"/>
    <xf numFmtId="165" fontId="9" fillId="35" borderId="46" xfId="0" applyNumberFormat="1" applyFont="1" applyFill="1" applyBorder="1"/>
    <xf numFmtId="165" fontId="9" fillId="35" borderId="47" xfId="0" applyNumberFormat="1" applyFont="1" applyFill="1" applyBorder="1"/>
    <xf numFmtId="40" fontId="53" fillId="35" borderId="46" xfId="0" applyNumberFormat="1" applyFont="1" applyFill="1" applyBorder="1" applyAlignment="1">
      <alignment horizontal="center" vertical="center" wrapText="1"/>
    </xf>
    <xf numFmtId="0" fontId="33" fillId="35" borderId="46" xfId="0" applyNumberFormat="1" applyFont="1" applyFill="1" applyBorder="1" applyAlignment="1">
      <alignment horizontal="center" vertical="top" wrapText="1"/>
    </xf>
    <xf numFmtId="2" fontId="33" fillId="35" borderId="46" xfId="0" applyNumberFormat="1" applyFont="1" applyFill="1" applyBorder="1" applyAlignment="1">
      <alignment horizontal="center" vertical="center"/>
    </xf>
    <xf numFmtId="0" fontId="0" fillId="35" borderId="53" xfId="0" applyFill="1" applyBorder="1"/>
    <xf numFmtId="165" fontId="57" fillId="35" borderId="46" xfId="0" applyNumberFormat="1" applyFont="1" applyFill="1" applyBorder="1"/>
    <xf numFmtId="165" fontId="57" fillId="35" borderId="0" xfId="0" applyNumberFormat="1" applyFont="1" applyFill="1"/>
    <xf numFmtId="0" fontId="32" fillId="35" borderId="45" xfId="0" applyNumberFormat="1" applyFont="1" applyFill="1" applyBorder="1" applyAlignment="1">
      <alignment horizontal="center" vertical="center" wrapText="1"/>
    </xf>
    <xf numFmtId="40" fontId="32" fillId="35" borderId="46" xfId="0" applyNumberFormat="1" applyFont="1" applyFill="1" applyBorder="1" applyAlignment="1">
      <alignment horizontal="center" vertical="center"/>
    </xf>
    <xf numFmtId="38" fontId="32" fillId="35" borderId="46" xfId="0" applyNumberFormat="1" applyFont="1" applyFill="1" applyBorder="1" applyAlignment="1">
      <alignment horizontal="center" vertical="center"/>
    </xf>
    <xf numFmtId="165" fontId="34" fillId="35" borderId="46" xfId="0" applyNumberFormat="1" applyFont="1" applyFill="1" applyBorder="1" applyAlignment="1">
      <alignment horizontal="center" vertical="center"/>
    </xf>
    <xf numFmtId="0" fontId="33" fillId="35" borderId="76" xfId="0" applyNumberFormat="1" applyFont="1" applyFill="1" applyBorder="1" applyAlignment="1">
      <alignment horizontal="center" vertical="top" wrapText="1"/>
    </xf>
    <xf numFmtId="2" fontId="35" fillId="35" borderId="46" xfId="0" applyNumberFormat="1" applyFont="1" applyFill="1" applyBorder="1" applyAlignment="1">
      <alignment vertical="center"/>
    </xf>
    <xf numFmtId="165" fontId="35" fillId="35" borderId="46" xfId="0" applyNumberFormat="1" applyFont="1" applyFill="1" applyBorder="1"/>
    <xf numFmtId="165" fontId="35" fillId="35" borderId="77" xfId="0" applyNumberFormat="1" applyFont="1" applyFill="1" applyBorder="1"/>
    <xf numFmtId="165" fontId="35" fillId="35" borderId="0" xfId="0" applyNumberFormat="1" applyFont="1" applyFill="1"/>
    <xf numFmtId="38" fontId="33" fillId="35" borderId="2" xfId="0" applyNumberFormat="1" applyFont="1" applyFill="1" applyBorder="1" applyAlignment="1">
      <alignment horizontal="center" vertical="center"/>
    </xf>
    <xf numFmtId="40" fontId="35" fillId="35" borderId="56" xfId="0" applyNumberFormat="1" applyFont="1" applyFill="1" applyBorder="1" applyAlignment="1">
      <alignment vertical="center"/>
    </xf>
    <xf numFmtId="40" fontId="35" fillId="35" borderId="53" xfId="0" applyNumberFormat="1" applyFont="1" applyFill="1" applyBorder="1" applyAlignment="1">
      <alignment vertical="center"/>
    </xf>
    <xf numFmtId="0" fontId="32" fillId="35" borderId="48" xfId="0" applyNumberFormat="1" applyFont="1" applyFill="1" applyBorder="1" applyAlignment="1">
      <alignment horizontal="center" vertical="center" wrapText="1"/>
    </xf>
    <xf numFmtId="40" fontId="33" fillId="35" borderId="49" xfId="0" applyNumberFormat="1" applyFont="1" applyFill="1" applyBorder="1" applyAlignment="1">
      <alignment horizontal="center" vertical="center" wrapText="1"/>
    </xf>
    <xf numFmtId="38" fontId="33" fillId="35" borderId="49" xfId="0" applyNumberFormat="1" applyFont="1" applyFill="1" applyBorder="1" applyAlignment="1">
      <alignment horizontal="center" vertical="center"/>
    </xf>
    <xf numFmtId="165" fontId="9" fillId="35" borderId="49" xfId="0" applyNumberFormat="1" applyFont="1" applyFill="1" applyBorder="1"/>
    <xf numFmtId="165" fontId="9" fillId="35" borderId="50" xfId="0" applyNumberFormat="1" applyFont="1" applyFill="1" applyBorder="1"/>
    <xf numFmtId="0" fontId="32" fillId="35" borderId="1" xfId="0" applyNumberFormat="1" applyFont="1" applyFill="1" applyBorder="1" applyAlignment="1">
      <alignment horizontal="center" vertical="center" wrapText="1"/>
    </xf>
    <xf numFmtId="40" fontId="33" fillId="35" borderId="2" xfId="0" applyNumberFormat="1" applyFont="1" applyFill="1" applyBorder="1" applyAlignment="1">
      <alignment horizontal="center" vertical="center" wrapText="1"/>
    </xf>
    <xf numFmtId="40" fontId="35" fillId="35" borderId="3" xfId="0" applyNumberFormat="1" applyFont="1" applyFill="1" applyBorder="1" applyAlignment="1">
      <alignment horizontal="center" vertical="center"/>
    </xf>
    <xf numFmtId="40" fontId="33" fillId="35" borderId="17" xfId="0" applyNumberFormat="1" applyFont="1" applyFill="1" applyBorder="1" applyAlignment="1">
      <alignment horizontal="center" vertical="center"/>
    </xf>
    <xf numFmtId="40" fontId="33" fillId="35" borderId="4" xfId="0" applyNumberFormat="1" applyFont="1" applyFill="1" applyBorder="1" applyAlignment="1">
      <alignment horizontal="center" vertical="center"/>
    </xf>
    <xf numFmtId="40" fontId="33" fillId="35" borderId="1" xfId="0" applyNumberFormat="1" applyFont="1" applyFill="1" applyBorder="1" applyAlignment="1">
      <alignment horizontal="center" vertical="center"/>
    </xf>
    <xf numFmtId="40" fontId="32" fillId="35" borderId="2" xfId="0" applyNumberFormat="1" applyFont="1" applyFill="1" applyBorder="1" applyAlignment="1">
      <alignment horizontal="center" vertical="center"/>
    </xf>
    <xf numFmtId="38" fontId="32" fillId="35" borderId="2" xfId="0" applyNumberFormat="1" applyFont="1" applyFill="1" applyBorder="1" applyAlignment="1">
      <alignment horizontal="center" vertical="center"/>
    </xf>
    <xf numFmtId="165" fontId="34" fillId="35" borderId="1" xfId="0" applyNumberFormat="1" applyFont="1" applyFill="1" applyBorder="1" applyAlignment="1">
      <alignment horizontal="center" vertical="center"/>
    </xf>
    <xf numFmtId="0" fontId="53" fillId="35" borderId="1" xfId="0" applyNumberFormat="1" applyFont="1" applyFill="1" applyBorder="1" applyAlignment="1">
      <alignment horizontal="center" vertical="center" wrapText="1"/>
    </xf>
    <xf numFmtId="40" fontId="53" fillId="35" borderId="2" xfId="0" applyNumberFormat="1" applyFont="1" applyFill="1" applyBorder="1" applyAlignment="1">
      <alignment horizontal="center" vertical="center" wrapText="1"/>
    </xf>
    <xf numFmtId="38" fontId="57" fillId="35" borderId="2" xfId="0" applyNumberFormat="1" applyFont="1" applyFill="1" applyBorder="1" applyAlignment="1">
      <alignment horizontal="center" vertical="center"/>
    </xf>
    <xf numFmtId="165" fontId="57" fillId="35" borderId="3" xfId="0" applyNumberFormat="1" applyFont="1" applyFill="1" applyBorder="1" applyAlignment="1">
      <alignment horizontal="center" vertical="center"/>
    </xf>
    <xf numFmtId="165" fontId="57" fillId="35" borderId="4" xfId="0" applyNumberFormat="1" applyFont="1" applyFill="1" applyBorder="1" applyAlignment="1">
      <alignment horizontal="center" vertical="center"/>
    </xf>
    <xf numFmtId="165" fontId="57" fillId="35" borderId="1" xfId="0" applyNumberFormat="1" applyFont="1" applyFill="1" applyBorder="1" applyAlignment="1">
      <alignment horizontal="center" vertical="center"/>
    </xf>
    <xf numFmtId="0" fontId="58" fillId="35" borderId="45" xfId="0" applyNumberFormat="1" applyFont="1" applyFill="1" applyBorder="1" applyAlignment="1">
      <alignment horizontal="center" vertical="center" wrapText="1"/>
    </xf>
    <xf numFmtId="40" fontId="58" fillId="35" borderId="46" xfId="0" applyNumberFormat="1" applyFont="1" applyFill="1" applyBorder="1" applyAlignment="1">
      <alignment horizontal="center" vertical="center" wrapText="1"/>
    </xf>
    <xf numFmtId="165" fontId="32" fillId="35" borderId="46" xfId="0" applyNumberFormat="1" applyFont="1" applyFill="1" applyBorder="1" applyAlignment="1">
      <alignment horizontal="center" vertical="center"/>
    </xf>
    <xf numFmtId="0" fontId="53" fillId="35" borderId="46" xfId="0" applyNumberFormat="1" applyFont="1" applyFill="1" applyBorder="1" applyAlignment="1">
      <alignment horizontal="center" vertical="top" wrapText="1"/>
    </xf>
    <xf numFmtId="0" fontId="33" fillId="35" borderId="76" xfId="0" applyNumberFormat="1" applyFont="1" applyFill="1" applyBorder="1" applyAlignment="1">
      <alignment horizontal="center" vertical="center" wrapText="1"/>
    </xf>
    <xf numFmtId="38" fontId="34" fillId="35" borderId="46" xfId="0" applyNumberFormat="1" applyFont="1" applyFill="1" applyBorder="1" applyAlignment="1">
      <alignment horizontal="center" vertical="center"/>
    </xf>
    <xf numFmtId="0" fontId="32" fillId="35" borderId="1" xfId="0" applyNumberFormat="1" applyFont="1" applyFill="1" applyBorder="1" applyAlignment="1">
      <alignment horizontal="center" vertical="top" wrapText="1"/>
    </xf>
    <xf numFmtId="40" fontId="32" fillId="35" borderId="2" xfId="0" applyNumberFormat="1" applyFont="1" applyFill="1" applyBorder="1"/>
    <xf numFmtId="38" fontId="32" fillId="35" borderId="2" xfId="0" applyNumberFormat="1" applyFont="1" applyFill="1" applyBorder="1" applyAlignment="1">
      <alignment horizontal="center"/>
    </xf>
    <xf numFmtId="165" fontId="34" fillId="35" borderId="1" xfId="0" applyNumberFormat="1" applyFont="1" applyFill="1" applyBorder="1"/>
    <xf numFmtId="0" fontId="53" fillId="35" borderId="1" xfId="0" applyNumberFormat="1" applyFont="1" applyFill="1" applyBorder="1" applyAlignment="1">
      <alignment horizontal="center" vertical="top" wrapText="1"/>
    </xf>
    <xf numFmtId="40" fontId="53" fillId="35" borderId="2" xfId="0" applyNumberFormat="1" applyFont="1" applyFill="1" applyBorder="1" applyAlignment="1">
      <alignment horizontal="left" vertical="top" wrapText="1"/>
    </xf>
    <xf numFmtId="38" fontId="57" fillId="35" borderId="2" xfId="0" applyNumberFormat="1" applyFont="1" applyFill="1" applyBorder="1" applyAlignment="1">
      <alignment horizontal="center"/>
    </xf>
    <xf numFmtId="165" fontId="57" fillId="35" borderId="3" xfId="0" applyNumberFormat="1" applyFont="1" applyFill="1" applyBorder="1"/>
    <xf numFmtId="165" fontId="57" fillId="35" borderId="4" xfId="0" applyNumberFormat="1" applyFont="1" applyFill="1" applyBorder="1"/>
    <xf numFmtId="165" fontId="57" fillId="35" borderId="1" xfId="0" applyNumberFormat="1" applyFont="1" applyFill="1" applyBorder="1"/>
    <xf numFmtId="0" fontId="33" fillId="35" borderId="1" xfId="0" applyNumberFormat="1" applyFont="1" applyFill="1" applyBorder="1" applyAlignment="1">
      <alignment horizontal="center" vertical="top" wrapText="1"/>
    </xf>
    <xf numFmtId="40" fontId="35" fillId="35" borderId="3" xfId="0" applyNumberFormat="1" applyFont="1" applyFill="1" applyBorder="1" applyAlignment="1">
      <alignment vertical="center"/>
    </xf>
    <xf numFmtId="40" fontId="33" fillId="35" borderId="17" xfId="0" applyNumberFormat="1" applyFont="1" applyFill="1" applyBorder="1" applyAlignment="1">
      <alignment vertical="center"/>
    </xf>
    <xf numFmtId="40" fontId="33" fillId="35" borderId="4" xfId="0" applyNumberFormat="1" applyFont="1" applyFill="1" applyBorder="1" applyAlignment="1">
      <alignment vertical="center"/>
    </xf>
    <xf numFmtId="40" fontId="33" fillId="35" borderId="1" xfId="0" applyNumberFormat="1" applyFont="1" applyFill="1" applyBorder="1" applyAlignment="1">
      <alignment vertical="center"/>
    </xf>
    <xf numFmtId="165" fontId="35" fillId="35" borderId="74" xfId="0" applyNumberFormat="1" applyFont="1" applyFill="1" applyBorder="1"/>
    <xf numFmtId="165" fontId="35" fillId="35" borderId="75" xfId="0" applyNumberFormat="1" applyFont="1" applyFill="1" applyBorder="1"/>
    <xf numFmtId="0" fontId="55" fillId="35" borderId="76" xfId="0" applyNumberFormat="1" applyFont="1" applyFill="1" applyBorder="1" applyAlignment="1">
      <alignment horizontal="center" vertical="top" wrapText="1"/>
    </xf>
    <xf numFmtId="40" fontId="55" fillId="35" borderId="46" xfId="0" applyNumberFormat="1" applyFont="1" applyFill="1" applyBorder="1" applyAlignment="1">
      <alignment horizontal="left" vertical="top" wrapText="1"/>
    </xf>
    <xf numFmtId="38" fontId="35" fillId="35" borderId="46" xfId="0" applyNumberFormat="1" applyFont="1" applyFill="1" applyBorder="1" applyAlignment="1">
      <alignment horizontal="center"/>
    </xf>
    <xf numFmtId="3" fontId="35" fillId="35" borderId="46" xfId="0" applyNumberFormat="1" applyFont="1" applyFill="1" applyBorder="1" applyAlignment="1">
      <alignment horizontal="center" vertical="center"/>
    </xf>
    <xf numFmtId="38" fontId="33" fillId="35" borderId="46" xfId="0" applyNumberFormat="1" applyFont="1" applyFill="1" applyBorder="1" applyAlignment="1">
      <alignment horizontal="center"/>
    </xf>
    <xf numFmtId="165" fontId="56" fillId="35" borderId="46" xfId="0" applyNumberFormat="1" applyFont="1" applyFill="1" applyBorder="1"/>
    <xf numFmtId="0" fontId="35" fillId="35" borderId="76" xfId="0" applyNumberFormat="1" applyFont="1" applyFill="1" applyBorder="1" applyAlignment="1">
      <alignment horizontal="center" vertical="top" wrapText="1"/>
    </xf>
    <xf numFmtId="40" fontId="35" fillId="35" borderId="46" xfId="0" applyNumberFormat="1" applyFont="1" applyFill="1" applyBorder="1" applyAlignment="1">
      <alignment horizontal="center" vertical="top" wrapText="1"/>
    </xf>
    <xf numFmtId="165" fontId="56" fillId="35" borderId="46" xfId="0" applyNumberFormat="1" applyFont="1" applyFill="1" applyBorder="1" applyAlignment="1">
      <alignment horizontal="center" vertical="center"/>
    </xf>
    <xf numFmtId="40" fontId="55" fillId="35" borderId="46" xfId="0" applyNumberFormat="1" applyFont="1" applyFill="1" applyBorder="1" applyAlignment="1">
      <alignment horizontal="center" vertical="top" wrapText="1"/>
    </xf>
    <xf numFmtId="0" fontId="32" fillId="35" borderId="76" xfId="0" applyNumberFormat="1" applyFont="1" applyFill="1" applyBorder="1" applyAlignment="1">
      <alignment horizontal="center" vertical="top" wrapText="1"/>
    </xf>
    <xf numFmtId="165" fontId="9" fillId="35" borderId="77" xfId="0" applyNumberFormat="1" applyFont="1" applyFill="1" applyBorder="1"/>
    <xf numFmtId="0" fontId="33" fillId="35" borderId="78" xfId="0" applyNumberFormat="1" applyFont="1" applyFill="1" applyBorder="1" applyAlignment="1">
      <alignment horizontal="center" vertical="top" wrapText="1"/>
    </xf>
    <xf numFmtId="40" fontId="33" fillId="35" borderId="79" xfId="0" applyNumberFormat="1" applyFont="1" applyFill="1" applyBorder="1"/>
    <xf numFmtId="38" fontId="33" fillId="35" borderId="79" xfId="0" applyNumberFormat="1" applyFont="1" applyFill="1" applyBorder="1" applyAlignment="1">
      <alignment horizontal="center"/>
    </xf>
    <xf numFmtId="165" fontId="56" fillId="35" borderId="79" xfId="0" applyNumberFormat="1" applyFont="1" applyFill="1" applyBorder="1"/>
    <xf numFmtId="165" fontId="35" fillId="35" borderId="79" xfId="0" applyNumberFormat="1" applyFont="1" applyFill="1" applyBorder="1"/>
    <xf numFmtId="165" fontId="35" fillId="35" borderId="80" xfId="0" applyNumberFormat="1" applyFont="1" applyFill="1" applyBorder="1"/>
    <xf numFmtId="0" fontId="35" fillId="35" borderId="0" xfId="0" applyNumberFormat="1" applyFont="1" applyFill="1" applyAlignment="1">
      <alignment horizontal="center" vertical="top" wrapText="1"/>
    </xf>
    <xf numFmtId="40" fontId="35" fillId="35" borderId="0" xfId="0" applyNumberFormat="1" applyFont="1" applyFill="1"/>
    <xf numFmtId="38" fontId="35" fillId="35" borderId="0" xfId="0" applyNumberFormat="1" applyFont="1" applyFill="1" applyAlignment="1">
      <alignment horizontal="center"/>
    </xf>
    <xf numFmtId="0" fontId="53" fillId="35" borderId="45" xfId="0" applyNumberFormat="1" applyFont="1" applyFill="1" applyBorder="1" applyAlignment="1">
      <alignment horizontal="center" vertical="top" wrapText="1"/>
    </xf>
    <xf numFmtId="40" fontId="53" fillId="35" borderId="46" xfId="0" applyNumberFormat="1" applyFont="1" applyFill="1" applyBorder="1" applyAlignment="1">
      <alignment horizontal="left" vertical="top" wrapText="1"/>
    </xf>
    <xf numFmtId="38" fontId="57" fillId="35" borderId="46" xfId="0" applyNumberFormat="1" applyFont="1" applyFill="1" applyBorder="1" applyAlignment="1">
      <alignment horizontal="center"/>
    </xf>
    <xf numFmtId="165" fontId="57" fillId="35" borderId="47" xfId="0" applyNumberFormat="1" applyFont="1" applyFill="1" applyBorder="1"/>
    <xf numFmtId="2" fontId="35" fillId="35" borderId="46" xfId="0" applyNumberFormat="1" applyFont="1" applyFill="1" applyBorder="1" applyAlignment="1">
      <alignment horizontal="center" vertical="center"/>
    </xf>
    <xf numFmtId="165" fontId="63" fillId="35" borderId="0" xfId="0" applyNumberFormat="1" applyFont="1" applyFill="1" applyAlignment="1">
      <alignment horizontal="center" vertical="center"/>
    </xf>
    <xf numFmtId="165" fontId="64" fillId="35" borderId="0" xfId="0" applyNumberFormat="1" applyFont="1" applyFill="1" applyAlignment="1">
      <alignment horizontal="center" vertical="center"/>
    </xf>
    <xf numFmtId="0" fontId="57" fillId="35" borderId="0" xfId="0" applyFont="1" applyFill="1"/>
    <xf numFmtId="0" fontId="50" fillId="35" borderId="0" xfId="0" applyFont="1" applyFill="1"/>
    <xf numFmtId="0" fontId="59" fillId="35" borderId="0" xfId="0" applyFont="1" applyFill="1"/>
    <xf numFmtId="165" fontId="60" fillId="35" borderId="0" xfId="0" applyNumberFormat="1" applyFont="1" applyFill="1"/>
    <xf numFmtId="2" fontId="57" fillId="35" borderId="46" xfId="0" applyNumberFormat="1" applyFont="1" applyFill="1" applyBorder="1"/>
    <xf numFmtId="165" fontId="57" fillId="35" borderId="52" xfId="0" applyNumberFormat="1" applyFont="1" applyFill="1" applyBorder="1"/>
    <xf numFmtId="165" fontId="57" fillId="35" borderId="43" xfId="0" applyNumberFormat="1" applyFont="1" applyFill="1" applyBorder="1"/>
    <xf numFmtId="165" fontId="57" fillId="35" borderId="44" xfId="0" applyNumberFormat="1" applyFont="1" applyFill="1" applyBorder="1"/>
    <xf numFmtId="165" fontId="57" fillId="35" borderId="53" xfId="0" applyNumberFormat="1" applyFont="1" applyFill="1" applyBorder="1"/>
    <xf numFmtId="2" fontId="57" fillId="35" borderId="46" xfId="0" applyNumberFormat="1" applyFont="1" applyFill="1" applyBorder="1" applyAlignment="1">
      <alignment horizontal="center" vertical="center"/>
    </xf>
    <xf numFmtId="0" fontId="32" fillId="35" borderId="46" xfId="0" applyNumberFormat="1" applyFont="1" applyFill="1" applyBorder="1" applyAlignment="1">
      <alignment horizontal="center" vertical="top" wrapText="1"/>
    </xf>
    <xf numFmtId="165" fontId="34" fillId="35" borderId="46" xfId="0" applyNumberFormat="1" applyFont="1" applyFill="1" applyBorder="1"/>
    <xf numFmtId="165" fontId="57" fillId="35" borderId="54" xfId="0" applyNumberFormat="1" applyFont="1" applyFill="1" applyBorder="1"/>
    <xf numFmtId="165" fontId="57" fillId="35" borderId="49" xfId="0" applyNumberFormat="1" applyFont="1" applyFill="1" applyBorder="1"/>
    <xf numFmtId="165" fontId="57" fillId="35" borderId="50" xfId="0" applyNumberFormat="1" applyFont="1" applyFill="1" applyBorder="1"/>
    <xf numFmtId="40" fontId="53" fillId="35" borderId="46" xfId="0" applyNumberFormat="1" applyFont="1" applyFill="1" applyBorder="1" applyAlignment="1">
      <alignment horizontal="left" vertical="center" wrapText="1"/>
    </xf>
    <xf numFmtId="0" fontId="32" fillId="35" borderId="55" xfId="0" applyNumberFormat="1" applyFont="1" applyFill="1" applyBorder="1" applyAlignment="1">
      <alignment horizontal="center" vertical="top" wrapText="1"/>
    </xf>
    <xf numFmtId="40" fontId="32" fillId="35" borderId="55" xfId="0" applyNumberFormat="1" applyFont="1" applyFill="1" applyBorder="1"/>
    <xf numFmtId="38" fontId="32" fillId="35" borderId="55" xfId="0" applyNumberFormat="1" applyFont="1" applyFill="1" applyBorder="1" applyAlignment="1">
      <alignment horizontal="center"/>
    </xf>
    <xf numFmtId="165" fontId="34" fillId="35" borderId="55" xfId="0" applyNumberFormat="1" applyFont="1" applyFill="1" applyBorder="1"/>
    <xf numFmtId="0" fontId="57" fillId="35" borderId="0" xfId="0" applyNumberFormat="1" applyFont="1" applyFill="1" applyAlignment="1">
      <alignment horizontal="center" vertical="top" wrapText="1"/>
    </xf>
    <xf numFmtId="40" fontId="57" fillId="35" borderId="0" xfId="0" applyNumberFormat="1" applyFont="1" applyFill="1"/>
    <xf numFmtId="38" fontId="57" fillId="35" borderId="0" xfId="0" applyNumberFormat="1" applyFont="1" applyFill="1" applyAlignment="1">
      <alignment horizontal="center"/>
    </xf>
    <xf numFmtId="2" fontId="57" fillId="35" borderId="0" xfId="0" applyNumberFormat="1" applyFont="1" applyFill="1"/>
    <xf numFmtId="2" fontId="57" fillId="35" borderId="0" xfId="0" applyNumberFormat="1" applyFont="1" applyFill="1" applyAlignment="1">
      <alignment horizontal="center" vertical="center"/>
    </xf>
    <xf numFmtId="40" fontId="33" fillId="35" borderId="46" xfId="0" applyNumberFormat="1" applyFont="1" applyFill="1" applyBorder="1" applyAlignment="1">
      <alignment horizontal="center" vertical="center" wrapText="1"/>
    </xf>
    <xf numFmtId="40" fontId="33" fillId="35" borderId="46" xfId="0" applyNumberFormat="1" applyFont="1" applyFill="1" applyBorder="1" applyAlignment="1">
      <alignment horizontal="center" vertical="center"/>
    </xf>
    <xf numFmtId="40" fontId="33" fillId="36" borderId="46" xfId="0" applyNumberFormat="1" applyFont="1" applyFill="1" applyBorder="1" applyAlignment="1">
      <alignment horizontal="center" vertical="center" wrapText="1"/>
    </xf>
    <xf numFmtId="40" fontId="53" fillId="35" borderId="46" xfId="0" applyNumberFormat="1" applyFont="1" applyFill="1" applyBorder="1" applyAlignment="1">
      <alignment horizontal="left" vertical="top" wrapText="1"/>
    </xf>
    <xf numFmtId="40" fontId="33" fillId="35" borderId="46" xfId="0" applyNumberFormat="1" applyFont="1" applyFill="1" applyBorder="1" applyAlignment="1">
      <alignment horizontal="center" vertical="center" wrapText="1"/>
    </xf>
    <xf numFmtId="40" fontId="30" fillId="35" borderId="46" xfId="0" applyNumberFormat="1" applyFont="1" applyFill="1" applyBorder="1" applyAlignment="1">
      <alignment horizontal="left" vertical="top" wrapText="1"/>
    </xf>
    <xf numFmtId="40" fontId="53" fillId="35" borderId="46" xfId="0" applyNumberFormat="1" applyFont="1" applyFill="1" applyBorder="1" applyAlignment="1">
      <alignment horizontal="center" vertical="center" wrapText="1"/>
    </xf>
    <xf numFmtId="40" fontId="33" fillId="35" borderId="56" xfId="0" applyNumberFormat="1" applyFont="1" applyFill="1" applyBorder="1" applyAlignment="1">
      <alignment horizontal="center" vertical="center"/>
    </xf>
    <xf numFmtId="40" fontId="53" fillId="35" borderId="46" xfId="0" applyNumberFormat="1" applyFont="1" applyFill="1" applyBorder="1" applyAlignment="1">
      <alignment horizontal="left" vertical="top" wrapText="1"/>
    </xf>
    <xf numFmtId="40" fontId="33" fillId="35" borderId="46" xfId="0" applyNumberFormat="1" applyFont="1" applyFill="1" applyBorder="1" applyAlignment="1">
      <alignment horizontal="center" vertical="center" wrapText="1"/>
    </xf>
    <xf numFmtId="38" fontId="55" fillId="37" borderId="46" xfId="0" applyNumberFormat="1" applyFont="1" applyFill="1" applyBorder="1" applyAlignment="1">
      <alignment horizontal="center" vertical="center" wrapText="1"/>
    </xf>
    <xf numFmtId="2" fontId="55" fillId="37" borderId="46" xfId="0" applyNumberFormat="1" applyFont="1" applyFill="1" applyBorder="1" applyAlignment="1">
      <alignment horizontal="center" vertical="center" wrapText="1"/>
    </xf>
    <xf numFmtId="165" fontId="55" fillId="37" borderId="46" xfId="0" applyNumberFormat="1" applyFont="1" applyFill="1" applyBorder="1" applyAlignment="1">
      <alignment horizontal="center" vertical="center" wrapText="1"/>
    </xf>
    <xf numFmtId="40" fontId="31" fillId="37" borderId="46" xfId="0" applyNumberFormat="1" applyFont="1" applyFill="1" applyBorder="1" applyAlignment="1">
      <alignment horizontal="left" vertical="center" wrapText="1"/>
    </xf>
    <xf numFmtId="38" fontId="31" fillId="37" borderId="46" xfId="0" applyNumberFormat="1" applyFont="1" applyFill="1" applyBorder="1" applyAlignment="1">
      <alignment horizontal="center" vertical="center" wrapText="1"/>
    </xf>
    <xf numFmtId="40" fontId="32" fillId="37" borderId="46" xfId="0" applyNumberFormat="1" applyFont="1" applyFill="1" applyBorder="1"/>
    <xf numFmtId="40" fontId="32" fillId="37" borderId="46" xfId="0" applyNumberFormat="1" applyFont="1" applyFill="1" applyBorder="1" applyAlignment="1">
      <alignment horizontal="center" vertical="center"/>
    </xf>
    <xf numFmtId="40" fontId="35" fillId="37" borderId="46" xfId="0" applyNumberFormat="1" applyFont="1" applyFill="1" applyBorder="1" applyAlignment="1">
      <alignment horizontal="center" vertical="center" wrapText="1"/>
    </xf>
    <xf numFmtId="38" fontId="35" fillId="37" borderId="46" xfId="0" applyNumberFormat="1" applyFont="1" applyFill="1" applyBorder="1" applyAlignment="1">
      <alignment horizontal="center" vertical="center" wrapText="1"/>
    </xf>
    <xf numFmtId="165" fontId="35" fillId="37" borderId="46" xfId="0" applyNumberFormat="1" applyFont="1" applyFill="1" applyBorder="1" applyAlignment="1">
      <alignment horizontal="center" vertical="center" wrapText="1"/>
    </xf>
    <xf numFmtId="40" fontId="55" fillId="37" borderId="46" xfId="0" applyNumberFormat="1" applyFont="1" applyFill="1" applyBorder="1" applyAlignment="1">
      <alignment horizontal="left" vertical="center" wrapText="1"/>
    </xf>
    <xf numFmtId="40" fontId="53" fillId="37" borderId="46" xfId="0" applyNumberFormat="1" applyFont="1" applyFill="1" applyBorder="1" applyAlignment="1">
      <alignment horizontal="left" vertical="top" wrapText="1"/>
    </xf>
    <xf numFmtId="165" fontId="31" fillId="37" borderId="46" xfId="0" applyNumberFormat="1" applyFont="1" applyFill="1" applyBorder="1" applyAlignment="1">
      <alignment horizontal="center" vertical="center" wrapText="1"/>
    </xf>
    <xf numFmtId="40" fontId="53" fillId="35" borderId="56" xfId="0" applyNumberFormat="1" applyFont="1" applyFill="1" applyBorder="1" applyAlignment="1">
      <alignment vertical="top" wrapText="1"/>
    </xf>
    <xf numFmtId="40" fontId="53" fillId="35" borderId="46" xfId="0" applyNumberFormat="1" applyFont="1" applyFill="1" applyBorder="1" applyAlignment="1">
      <alignment horizontal="center" vertical="top" wrapText="1"/>
    </xf>
    <xf numFmtId="40" fontId="33" fillId="35" borderId="46" xfId="0" applyNumberFormat="1" applyFont="1" applyFill="1" applyBorder="1" applyAlignment="1">
      <alignment horizontal="center" vertical="center"/>
    </xf>
    <xf numFmtId="165" fontId="9" fillId="35" borderId="0" xfId="0" applyNumberFormat="1" applyFont="1" applyFill="1" applyAlignment="1">
      <alignment horizontal="center"/>
    </xf>
    <xf numFmtId="0" fontId="56" fillId="35" borderId="46" xfId="0" applyFont="1" applyFill="1" applyBorder="1" applyAlignment="1">
      <alignment horizontal="center" vertical="center"/>
    </xf>
    <xf numFmtId="40" fontId="72" fillId="0" borderId="0" xfId="78" applyNumberFormat="1" applyFont="1" applyAlignment="1">
      <alignment vertical="center"/>
    </xf>
    <xf numFmtId="0" fontId="72" fillId="0" borderId="0" xfId="78" applyFont="1" applyAlignment="1">
      <alignment horizontal="left" vertical="center"/>
    </xf>
    <xf numFmtId="40" fontId="72" fillId="0" borderId="0" xfId="78" applyNumberFormat="1" applyFont="1" applyAlignment="1">
      <alignment horizontal="center" vertical="center"/>
    </xf>
    <xf numFmtId="40" fontId="74" fillId="0" borderId="0" xfId="78" applyNumberFormat="1" applyFont="1" applyAlignment="1">
      <alignment horizontal="center" vertical="center"/>
    </xf>
    <xf numFmtId="0" fontId="72" fillId="0" borderId="0" xfId="78" applyFont="1" applyAlignment="1">
      <alignment horizontal="center" vertical="center" wrapText="1"/>
    </xf>
    <xf numFmtId="0" fontId="72" fillId="0" borderId="0" xfId="44" applyNumberFormat="1" applyFont="1" applyAlignment="1">
      <alignment horizontal="center" vertical="center"/>
    </xf>
    <xf numFmtId="9" fontId="72" fillId="0" borderId="0" xfId="78" applyNumberFormat="1" applyFont="1" applyAlignment="1">
      <alignment horizontal="center" vertical="center"/>
    </xf>
    <xf numFmtId="167" fontId="72" fillId="0" borderId="0" xfId="78" applyNumberFormat="1" applyFont="1" applyAlignment="1">
      <alignment horizontal="center" vertical="center"/>
    </xf>
    <xf numFmtId="10" fontId="72" fillId="0" borderId="0" xfId="78" applyNumberFormat="1" applyFont="1" applyAlignment="1">
      <alignment horizontal="center" vertical="center"/>
    </xf>
    <xf numFmtId="43" fontId="74" fillId="0" borderId="0" xfId="77" applyFont="1" applyAlignment="1">
      <alignment horizontal="center" vertical="center"/>
    </xf>
    <xf numFmtId="43" fontId="72" fillId="0" borderId="0" xfId="77" applyFont="1" applyAlignment="1">
      <alignment horizontal="center" vertical="center"/>
    </xf>
    <xf numFmtId="0" fontId="77" fillId="35" borderId="0" xfId="0" applyFont="1" applyFill="1" applyAlignment="1">
      <alignment horizontal="center" vertical="center"/>
    </xf>
    <xf numFmtId="0" fontId="77" fillId="35" borderId="0" xfId="0" applyFont="1" applyFill="1"/>
    <xf numFmtId="0" fontId="33" fillId="35" borderId="0" xfId="0" applyFont="1" applyFill="1"/>
    <xf numFmtId="40" fontId="33" fillId="35" borderId="46" xfId="0" applyNumberFormat="1" applyFont="1" applyFill="1" applyBorder="1" applyAlignment="1">
      <alignment horizontal="center" vertical="center" wrapText="1"/>
    </xf>
    <xf numFmtId="40" fontId="53" fillId="35" borderId="46" xfId="0" applyNumberFormat="1" applyFont="1" applyFill="1" applyBorder="1" applyAlignment="1">
      <alignment horizontal="left" vertical="top" wrapText="1"/>
    </xf>
    <xf numFmtId="40" fontId="33" fillId="35" borderId="46" xfId="0" applyNumberFormat="1" applyFont="1" applyFill="1" applyBorder="1" applyAlignment="1">
      <alignment horizontal="center" vertical="center" wrapText="1"/>
    </xf>
    <xf numFmtId="40" fontId="33" fillId="35" borderId="46" xfId="0" applyNumberFormat="1" applyFont="1" applyFill="1" applyBorder="1" applyAlignment="1">
      <alignment horizontal="center" vertical="center"/>
    </xf>
    <xf numFmtId="43" fontId="72" fillId="0" borderId="0" xfId="77" applyFont="1" applyAlignment="1">
      <alignment horizontal="center" vertical="center" wrapText="1"/>
    </xf>
    <xf numFmtId="40" fontId="53" fillId="35" borderId="46" xfId="0" applyNumberFormat="1" applyFont="1" applyFill="1" applyBorder="1" applyAlignment="1">
      <alignment horizontal="center" vertical="top" wrapText="1"/>
    </xf>
    <xf numFmtId="40" fontId="33" fillId="35" borderId="46" xfId="0" applyNumberFormat="1" applyFont="1" applyFill="1" applyBorder="1" applyAlignment="1">
      <alignment horizontal="center" vertical="center"/>
    </xf>
    <xf numFmtId="0" fontId="72" fillId="0" borderId="0" xfId="78" applyFont="1" applyAlignment="1">
      <alignment horizontal="center" vertical="center"/>
    </xf>
    <xf numFmtId="0" fontId="74" fillId="0" borderId="0" xfId="78" applyFont="1" applyAlignment="1">
      <alignment horizontal="center" vertical="center"/>
    </xf>
    <xf numFmtId="43" fontId="73" fillId="38" borderId="89" xfId="77" applyFont="1" applyFill="1" applyBorder="1" applyAlignment="1">
      <alignment horizontal="center" vertical="center"/>
    </xf>
    <xf numFmtId="43" fontId="75" fillId="38" borderId="46" xfId="77" applyFont="1" applyFill="1" applyBorder="1" applyAlignment="1">
      <alignment horizontal="center" vertical="center"/>
    </xf>
    <xf numFmtId="43" fontId="73" fillId="38" borderId="46" xfId="77" applyFont="1" applyFill="1" applyBorder="1" applyAlignment="1">
      <alignment horizontal="center" vertical="center"/>
    </xf>
    <xf numFmtId="43" fontId="73" fillId="38" borderId="55" xfId="77" applyFont="1" applyFill="1" applyBorder="1" applyAlignment="1">
      <alignment horizontal="center" vertical="center"/>
    </xf>
    <xf numFmtId="43" fontId="74" fillId="36" borderId="0" xfId="77" applyFont="1" applyFill="1" applyAlignment="1">
      <alignment horizontal="center" vertical="center"/>
    </xf>
    <xf numFmtId="40" fontId="33" fillId="35" borderId="46" xfId="0" applyNumberFormat="1" applyFont="1" applyFill="1" applyBorder="1" applyAlignment="1">
      <alignment horizontal="center" vertical="center" wrapText="1"/>
    </xf>
    <xf numFmtId="40" fontId="33" fillId="35" borderId="46" xfId="0" applyNumberFormat="1" applyFont="1" applyFill="1" applyBorder="1" applyAlignment="1">
      <alignment horizontal="center" vertical="center"/>
    </xf>
    <xf numFmtId="40" fontId="33" fillId="35" borderId="46" xfId="0" applyNumberFormat="1" applyFont="1" applyFill="1" applyBorder="1" applyAlignment="1">
      <alignment horizontal="center" vertical="center" wrapText="1"/>
    </xf>
    <xf numFmtId="168" fontId="33" fillId="35" borderId="46" xfId="0" applyNumberFormat="1" applyFont="1" applyFill="1" applyBorder="1" applyAlignment="1">
      <alignment horizontal="center" vertical="center"/>
    </xf>
    <xf numFmtId="40" fontId="31" fillId="37" borderId="46" xfId="0" applyNumberFormat="1" applyFont="1" applyFill="1" applyBorder="1" applyAlignment="1">
      <alignment horizontal="left" vertical="center" wrapText="1"/>
    </xf>
    <xf numFmtId="165" fontId="31" fillId="37" borderId="46" xfId="0" applyNumberFormat="1" applyFont="1" applyFill="1" applyBorder="1" applyAlignment="1">
      <alignment horizontal="center" vertical="center" wrapText="1"/>
    </xf>
    <xf numFmtId="40" fontId="33" fillId="35" borderId="46" xfId="0" applyNumberFormat="1" applyFont="1" applyFill="1" applyBorder="1" applyAlignment="1">
      <alignment horizontal="center" vertical="center" wrapText="1"/>
    </xf>
    <xf numFmtId="40" fontId="35" fillId="35" borderId="46" xfId="0" applyNumberFormat="1" applyFont="1" applyFill="1" applyBorder="1" applyAlignment="1">
      <alignment horizontal="center" vertical="center"/>
    </xf>
    <xf numFmtId="165" fontId="34" fillId="35" borderId="46" xfId="0" applyNumberFormat="1" applyFont="1" applyFill="1" applyBorder="1" applyAlignment="1">
      <alignment horizontal="center" vertical="center"/>
    </xf>
    <xf numFmtId="40" fontId="33" fillId="35" borderId="46" xfId="0" applyNumberFormat="1" applyFont="1" applyFill="1" applyBorder="1" applyAlignment="1">
      <alignment horizontal="center" vertical="center"/>
    </xf>
    <xf numFmtId="40" fontId="53" fillId="35" borderId="46" xfId="0" applyNumberFormat="1" applyFont="1" applyFill="1" applyBorder="1" applyAlignment="1">
      <alignment horizontal="center" vertical="top" wrapText="1"/>
    </xf>
    <xf numFmtId="164" fontId="29" fillId="35" borderId="0" xfId="57" applyNumberFormat="1" applyFill="1" applyBorder="1"/>
    <xf numFmtId="40" fontId="33" fillId="35" borderId="46" xfId="0" applyNumberFormat="1" applyFont="1" applyFill="1" applyBorder="1" applyAlignment="1">
      <alignment horizontal="center" vertical="center" wrapText="1"/>
    </xf>
    <xf numFmtId="0" fontId="38" fillId="35" borderId="76" xfId="57" applyFont="1" applyFill="1" applyBorder="1" applyAlignment="1">
      <alignment horizontal="center" vertical="center"/>
    </xf>
    <xf numFmtId="0" fontId="38" fillId="35" borderId="46" xfId="57" applyFont="1" applyFill="1" applyBorder="1" applyAlignment="1">
      <alignment horizontal="center" vertical="center" wrapText="1"/>
    </xf>
    <xf numFmtId="164" fontId="47" fillId="35" borderId="77" xfId="72" applyFont="1" applyFill="1" applyBorder="1" applyAlignment="1">
      <alignment horizontal="center" vertical="center"/>
    </xf>
    <xf numFmtId="0" fontId="49" fillId="35" borderId="76" xfId="57" applyFont="1" applyFill="1" applyBorder="1" applyAlignment="1">
      <alignment horizontal="center" vertical="center"/>
    </xf>
    <xf numFmtId="0" fontId="49" fillId="35" borderId="46" xfId="57" applyFont="1" applyFill="1" applyBorder="1" applyAlignment="1">
      <alignment horizontal="center" vertical="center"/>
    </xf>
    <xf numFmtId="0" fontId="38" fillId="35" borderId="77" xfId="57" applyFont="1" applyFill="1" applyBorder="1" applyAlignment="1">
      <alignment horizontal="center" vertical="center" wrapText="1"/>
    </xf>
    <xf numFmtId="40" fontId="33" fillId="35" borderId="46" xfId="0" applyNumberFormat="1" applyFont="1" applyFill="1" applyBorder="1" applyAlignment="1">
      <alignment horizontal="center" vertical="center"/>
    </xf>
    <xf numFmtId="164" fontId="33" fillId="35" borderId="46" xfId="0" applyNumberFormat="1" applyFont="1" applyFill="1" applyBorder="1" applyAlignment="1"/>
    <xf numFmtId="164" fontId="33" fillId="35" borderId="77" xfId="0" applyNumberFormat="1" applyFont="1" applyFill="1" applyBorder="1"/>
    <xf numFmtId="40" fontId="33" fillId="35" borderId="46" xfId="0" applyNumberFormat="1" applyFont="1" applyFill="1" applyBorder="1" applyAlignment="1">
      <alignment horizontal="center" vertical="center" wrapText="1"/>
    </xf>
    <xf numFmtId="40" fontId="33" fillId="35" borderId="46" xfId="0" applyNumberFormat="1" applyFont="1" applyFill="1" applyBorder="1" applyAlignment="1">
      <alignment horizontal="center" vertical="center"/>
    </xf>
    <xf numFmtId="0" fontId="81" fillId="35" borderId="0" xfId="57" applyFont="1" applyFill="1"/>
    <xf numFmtId="164" fontId="82" fillId="35" borderId="46" xfId="72" applyFont="1" applyFill="1" applyBorder="1" applyAlignment="1">
      <alignment horizontal="center" vertical="center"/>
    </xf>
    <xf numFmtId="164" fontId="38" fillId="35" borderId="77" xfId="57" applyNumberFormat="1" applyFont="1" applyFill="1" applyBorder="1" applyAlignment="1">
      <alignment horizontal="center" vertical="center" wrapText="1"/>
    </xf>
    <xf numFmtId="40" fontId="33" fillId="35" borderId="46" xfId="0" applyNumberFormat="1" applyFont="1" applyFill="1" applyBorder="1" applyAlignment="1">
      <alignment horizontal="center" vertical="center" wrapText="1"/>
    </xf>
    <xf numFmtId="40" fontId="33" fillId="35" borderId="46" xfId="0" applyNumberFormat="1" applyFont="1" applyFill="1" applyBorder="1" applyAlignment="1">
      <alignment horizontal="center" vertical="center"/>
    </xf>
    <xf numFmtId="40" fontId="33" fillId="35" borderId="46" xfId="0" applyNumberFormat="1" applyFont="1" applyFill="1" applyBorder="1" applyAlignment="1">
      <alignment horizontal="center" vertical="center"/>
    </xf>
    <xf numFmtId="40" fontId="33" fillId="35" borderId="46" xfId="0" applyNumberFormat="1" applyFont="1" applyFill="1" applyBorder="1" applyAlignment="1">
      <alignment horizontal="center" vertical="center"/>
    </xf>
    <xf numFmtId="40" fontId="33" fillId="35" borderId="46" xfId="0" applyNumberFormat="1" applyFont="1" applyFill="1" applyBorder="1" applyAlignment="1">
      <alignment horizontal="center" vertical="center" wrapText="1"/>
    </xf>
    <xf numFmtId="40" fontId="55" fillId="35" borderId="56" xfId="0" applyNumberFormat="1" applyFont="1" applyFill="1" applyBorder="1" applyAlignment="1">
      <alignment vertical="center"/>
    </xf>
    <xf numFmtId="40" fontId="33" fillId="35" borderId="46" xfId="0" applyNumberFormat="1" applyFont="1" applyFill="1" applyBorder="1" applyAlignment="1">
      <alignment horizontal="center" vertical="center" wrapText="1"/>
    </xf>
    <xf numFmtId="40" fontId="33" fillId="35" borderId="46" xfId="0" applyNumberFormat="1" applyFont="1" applyFill="1" applyBorder="1" applyAlignment="1">
      <alignment horizontal="center" vertical="center" wrapText="1"/>
    </xf>
    <xf numFmtId="40" fontId="35" fillId="35" borderId="46" xfId="0" applyNumberFormat="1" applyFont="1" applyFill="1" applyBorder="1" applyAlignment="1">
      <alignment horizontal="center" vertical="center"/>
    </xf>
    <xf numFmtId="40" fontId="33" fillId="35" borderId="46" xfId="0" applyNumberFormat="1" applyFont="1" applyFill="1" applyBorder="1" applyAlignment="1">
      <alignment horizontal="center" vertical="center"/>
    </xf>
    <xf numFmtId="40" fontId="56" fillId="35" borderId="46" xfId="0" applyNumberFormat="1" applyFont="1" applyFill="1" applyBorder="1" applyAlignment="1">
      <alignment horizontal="center" vertical="center" wrapText="1"/>
    </xf>
    <xf numFmtId="43" fontId="75" fillId="35" borderId="0" xfId="77" applyFont="1" applyFill="1" applyBorder="1" applyAlignment="1">
      <alignment horizontal="center" vertical="center"/>
    </xf>
    <xf numFmtId="43" fontId="73" fillId="35" borderId="0" xfId="77" applyFont="1" applyFill="1" applyBorder="1" applyAlignment="1">
      <alignment horizontal="center" vertical="center"/>
    </xf>
    <xf numFmtId="0" fontId="72" fillId="35" borderId="0" xfId="78" applyFont="1" applyFill="1" applyBorder="1" applyAlignment="1">
      <alignment horizontal="center" vertical="center"/>
    </xf>
    <xf numFmtId="43" fontId="72" fillId="35" borderId="0" xfId="77" applyFont="1" applyFill="1" applyBorder="1" applyAlignment="1">
      <alignment horizontal="center" vertical="center"/>
    </xf>
    <xf numFmtId="0" fontId="72" fillId="35" borderId="0" xfId="78" applyFont="1" applyFill="1" applyBorder="1" applyAlignment="1">
      <alignment horizontal="left" vertical="center"/>
    </xf>
    <xf numFmtId="40" fontId="72" fillId="35" borderId="0" xfId="78" applyNumberFormat="1" applyFont="1" applyFill="1" applyBorder="1" applyAlignment="1">
      <alignment horizontal="center" vertical="center"/>
    </xf>
    <xf numFmtId="40" fontId="74" fillId="35" borderId="0" xfId="78" applyNumberFormat="1" applyFont="1" applyFill="1" applyBorder="1" applyAlignment="1">
      <alignment horizontal="center" vertical="center"/>
    </xf>
    <xf numFmtId="0" fontId="74" fillId="35" borderId="0" xfId="78" applyFont="1" applyFill="1" applyBorder="1" applyAlignment="1">
      <alignment horizontal="center" vertical="center"/>
    </xf>
    <xf numFmtId="43" fontId="74" fillId="35" borderId="0" xfId="77" applyFont="1" applyFill="1" applyBorder="1" applyAlignment="1">
      <alignment horizontal="center" vertical="center" wrapText="1"/>
    </xf>
    <xf numFmtId="43" fontId="74" fillId="35" borderId="0" xfId="77" applyFont="1" applyFill="1" applyBorder="1" applyAlignment="1">
      <alignment horizontal="center" vertical="center"/>
    </xf>
    <xf numFmtId="0" fontId="75" fillId="35" borderId="0" xfId="78" applyFont="1" applyFill="1" applyBorder="1" applyAlignment="1">
      <alignment horizontal="center" vertical="center"/>
    </xf>
    <xf numFmtId="164" fontId="72" fillId="35" borderId="0" xfId="78" applyNumberFormat="1" applyFont="1" applyFill="1" applyBorder="1" applyAlignment="1">
      <alignment horizontal="left"/>
    </xf>
    <xf numFmtId="164" fontId="72" fillId="35" borderId="0" xfId="78" applyNumberFormat="1" applyFont="1" applyFill="1" applyBorder="1" applyAlignment="1">
      <alignment horizontal="center"/>
    </xf>
    <xf numFmtId="0" fontId="72" fillId="35" borderId="0" xfId="78" applyFont="1" applyFill="1" applyBorder="1" applyAlignment="1">
      <alignment horizontal="center"/>
    </xf>
    <xf numFmtId="40" fontId="72" fillId="35" borderId="0" xfId="78" applyNumberFormat="1" applyFont="1" applyFill="1" applyBorder="1" applyAlignment="1">
      <alignment horizontal="center"/>
    </xf>
    <xf numFmtId="164" fontId="72" fillId="35" borderId="0" xfId="78" applyNumberFormat="1" applyFont="1" applyFill="1" applyBorder="1" applyAlignment="1">
      <alignment horizontal="center" vertical="center"/>
    </xf>
    <xf numFmtId="0" fontId="72" fillId="35" borderId="0" xfId="44" applyNumberFormat="1" applyFont="1" applyFill="1" applyBorder="1" applyAlignment="1">
      <alignment horizontal="center" vertical="center"/>
    </xf>
    <xf numFmtId="0" fontId="72" fillId="35" borderId="0" xfId="78" applyFont="1" applyFill="1" applyBorder="1" applyAlignment="1">
      <alignment horizontal="center" vertical="center" wrapText="1"/>
    </xf>
    <xf numFmtId="0" fontId="79" fillId="35" borderId="0" xfId="78" applyFont="1" applyFill="1" applyBorder="1" applyAlignment="1">
      <alignment horizontal="center" vertical="center"/>
    </xf>
    <xf numFmtId="43" fontId="78" fillId="35" borderId="0" xfId="77" applyFont="1" applyFill="1" applyBorder="1" applyAlignment="1">
      <alignment horizontal="center" vertical="center"/>
    </xf>
    <xf numFmtId="9" fontId="72" fillId="35" borderId="0" xfId="78" applyNumberFormat="1" applyFont="1" applyFill="1" applyBorder="1" applyAlignment="1">
      <alignment horizontal="center" vertical="center"/>
    </xf>
    <xf numFmtId="167" fontId="72" fillId="35" borderId="0" xfId="78" applyNumberFormat="1" applyFont="1" applyFill="1" applyBorder="1" applyAlignment="1">
      <alignment horizontal="center" vertical="center"/>
    </xf>
    <xf numFmtId="10" fontId="72" fillId="35" borderId="0" xfId="78" applyNumberFormat="1" applyFont="1" applyFill="1" applyBorder="1" applyAlignment="1">
      <alignment horizontal="center" vertical="center"/>
    </xf>
    <xf numFmtId="40" fontId="33" fillId="35" borderId="46" xfId="0" applyNumberFormat="1" applyFont="1" applyFill="1" applyBorder="1" applyAlignment="1">
      <alignment horizontal="center" vertical="center" wrapText="1"/>
    </xf>
    <xf numFmtId="40" fontId="33" fillId="35" borderId="46" xfId="0" applyNumberFormat="1" applyFont="1" applyFill="1" applyBorder="1" applyAlignment="1">
      <alignment horizontal="center" vertical="center"/>
    </xf>
    <xf numFmtId="43" fontId="74" fillId="39" borderId="0" xfId="77" applyFont="1" applyFill="1" applyBorder="1" applyAlignment="1">
      <alignment horizontal="center" vertical="center"/>
    </xf>
    <xf numFmtId="40" fontId="33" fillId="35" borderId="46" xfId="0" applyNumberFormat="1" applyFont="1" applyFill="1" applyBorder="1" applyAlignment="1">
      <alignment horizontal="center" vertical="center" wrapText="1"/>
    </xf>
    <xf numFmtId="40" fontId="33" fillId="35" borderId="46" xfId="0" applyNumberFormat="1" applyFont="1" applyFill="1" applyBorder="1" applyAlignment="1">
      <alignment horizontal="center" vertical="center" wrapText="1"/>
    </xf>
    <xf numFmtId="40" fontId="33" fillId="35" borderId="46" xfId="0" applyNumberFormat="1" applyFont="1" applyFill="1" applyBorder="1" applyAlignment="1">
      <alignment horizontal="center" vertical="center" wrapText="1"/>
    </xf>
    <xf numFmtId="40" fontId="33" fillId="35" borderId="46" xfId="0" applyNumberFormat="1" applyFont="1" applyFill="1" applyBorder="1" applyAlignment="1">
      <alignment horizontal="center" vertical="center"/>
    </xf>
    <xf numFmtId="40" fontId="33" fillId="35" borderId="46" xfId="0" applyNumberFormat="1" applyFont="1" applyFill="1" applyBorder="1" applyAlignment="1">
      <alignment horizontal="center" vertical="center" wrapText="1"/>
    </xf>
    <xf numFmtId="40" fontId="33" fillId="35" borderId="46" xfId="0" applyNumberFormat="1" applyFont="1" applyFill="1" applyBorder="1" applyAlignment="1">
      <alignment horizontal="center" vertical="center"/>
    </xf>
    <xf numFmtId="0" fontId="72" fillId="35" borderId="0" xfId="78" applyFont="1" applyFill="1" applyBorder="1" applyAlignment="1">
      <alignment horizontal="center" vertical="center"/>
    </xf>
    <xf numFmtId="0" fontId="74" fillId="35" borderId="0" xfId="78" applyFont="1" applyFill="1" applyBorder="1" applyAlignment="1">
      <alignment horizontal="center" vertical="center"/>
    </xf>
    <xf numFmtId="40" fontId="33" fillId="35" borderId="46" xfId="0" applyNumberFormat="1" applyFont="1" applyFill="1" applyBorder="1" applyAlignment="1">
      <alignment horizontal="center" vertical="center" wrapText="1"/>
    </xf>
    <xf numFmtId="40" fontId="53" fillId="35" borderId="46" xfId="0" applyNumberFormat="1" applyFont="1" applyFill="1" applyBorder="1" applyAlignment="1">
      <alignment horizontal="center" vertical="top" wrapText="1"/>
    </xf>
    <xf numFmtId="165" fontId="34" fillId="35" borderId="46" xfId="0" applyNumberFormat="1" applyFont="1" applyFill="1" applyBorder="1" applyAlignment="1">
      <alignment horizontal="center" vertical="center"/>
    </xf>
    <xf numFmtId="0" fontId="39" fillId="35" borderId="46" xfId="0" applyFont="1" applyFill="1" applyBorder="1" applyAlignment="1">
      <alignment vertical="center"/>
    </xf>
    <xf numFmtId="40" fontId="33" fillId="35" borderId="46" xfId="0" applyNumberFormat="1" applyFont="1" applyFill="1" applyBorder="1" applyAlignment="1">
      <alignment horizontal="center" vertical="center" wrapText="1"/>
    </xf>
    <xf numFmtId="0" fontId="39" fillId="35" borderId="46" xfId="0" applyFont="1" applyFill="1" applyBorder="1" applyAlignment="1">
      <alignment vertical="center"/>
    </xf>
    <xf numFmtId="40" fontId="33" fillId="35" borderId="46" xfId="0" applyNumberFormat="1" applyFont="1" applyFill="1" applyBorder="1" applyAlignment="1">
      <alignment horizontal="center" vertical="center"/>
    </xf>
    <xf numFmtId="40" fontId="39" fillId="35" borderId="46" xfId="0" applyNumberFormat="1" applyFont="1" applyFill="1" applyBorder="1" applyAlignment="1">
      <alignment horizontal="center" vertical="center" wrapText="1"/>
    </xf>
    <xf numFmtId="0" fontId="41" fillId="35" borderId="42" xfId="0" applyFont="1" applyFill="1" applyBorder="1" applyAlignment="1">
      <alignment vertical="center"/>
    </xf>
    <xf numFmtId="0" fontId="41" fillId="35" borderId="43" xfId="0" applyFont="1" applyFill="1" applyBorder="1" applyAlignment="1">
      <alignment vertical="center"/>
    </xf>
    <xf numFmtId="17" fontId="39" fillId="35" borderId="46" xfId="0" applyNumberFormat="1" applyFont="1" applyFill="1" applyBorder="1" applyAlignment="1">
      <alignment horizontal="center" vertical="center"/>
    </xf>
    <xf numFmtId="16" fontId="39" fillId="35" borderId="46" xfId="0" applyNumberFormat="1" applyFont="1" applyFill="1" applyBorder="1" applyAlignment="1">
      <alignment horizontal="center" vertical="center"/>
    </xf>
    <xf numFmtId="40" fontId="33" fillId="35" borderId="46" xfId="0" applyNumberFormat="1" applyFont="1" applyFill="1" applyBorder="1" applyAlignment="1">
      <alignment horizontal="center" vertical="center" wrapText="1"/>
    </xf>
    <xf numFmtId="40" fontId="35" fillId="35" borderId="46" xfId="0" applyNumberFormat="1" applyFont="1" applyFill="1" applyBorder="1" applyAlignment="1">
      <alignment horizontal="center" vertical="center"/>
    </xf>
    <xf numFmtId="165" fontId="34" fillId="35" borderId="46" xfId="0" applyNumberFormat="1" applyFont="1" applyFill="1" applyBorder="1" applyAlignment="1">
      <alignment horizontal="center" vertical="center"/>
    </xf>
    <xf numFmtId="0" fontId="41" fillId="35" borderId="51" xfId="0" applyFont="1" applyFill="1" applyBorder="1" applyAlignment="1">
      <alignment horizontal="center" vertical="center"/>
    </xf>
    <xf numFmtId="0" fontId="39" fillId="35" borderId="46" xfId="0" applyFont="1" applyFill="1" applyBorder="1" applyAlignment="1">
      <alignment vertical="center"/>
    </xf>
    <xf numFmtId="40" fontId="33" fillId="35" borderId="46" xfId="0" applyNumberFormat="1" applyFont="1" applyFill="1" applyBorder="1" applyAlignment="1">
      <alignment horizontal="center" vertical="center"/>
    </xf>
    <xf numFmtId="2" fontId="41" fillId="35" borderId="51" xfId="0" applyNumberFormat="1" applyFont="1" applyFill="1" applyBorder="1" applyAlignment="1">
      <alignment horizontal="center" vertical="center"/>
    </xf>
    <xf numFmtId="164" fontId="41" fillId="35" borderId="51" xfId="0" applyNumberFormat="1" applyFont="1" applyFill="1" applyBorder="1" applyAlignment="1">
      <alignment horizontal="center" vertical="center"/>
    </xf>
    <xf numFmtId="164" fontId="41" fillId="35" borderId="51" xfId="0" applyNumberFormat="1" applyFont="1" applyFill="1" applyBorder="1" applyAlignment="1">
      <alignment horizontal="center" vertical="center" wrapText="1"/>
    </xf>
    <xf numFmtId="0" fontId="57" fillId="0" borderId="0" xfId="0" applyFont="1" applyAlignment="1"/>
    <xf numFmtId="0" fontId="84" fillId="0" borderId="0" xfId="0" applyFont="1" applyAlignment="1">
      <alignment vertical="center"/>
    </xf>
    <xf numFmtId="0" fontId="87" fillId="0" borderId="0" xfId="0" applyFont="1" applyAlignment="1"/>
    <xf numFmtId="0" fontId="57" fillId="0" borderId="0" xfId="0" applyFont="1"/>
    <xf numFmtId="2" fontId="0" fillId="35" borderId="0" xfId="0" applyNumberFormat="1" applyFill="1"/>
    <xf numFmtId="0" fontId="39" fillId="35" borderId="53" xfId="0" applyFont="1" applyFill="1" applyBorder="1"/>
    <xf numFmtId="0" fontId="29" fillId="35" borderId="53" xfId="0" applyFont="1" applyFill="1" applyBorder="1"/>
    <xf numFmtId="0" fontId="39" fillId="35" borderId="52" xfId="0" applyFont="1" applyFill="1" applyBorder="1"/>
    <xf numFmtId="0" fontId="39" fillId="35" borderId="53" xfId="0" applyFont="1" applyFill="1" applyBorder="1" applyAlignment="1">
      <alignment horizontal="center" vertical="center"/>
    </xf>
    <xf numFmtId="0" fontId="39" fillId="35" borderId="53" xfId="0" applyFont="1" applyFill="1" applyBorder="1" applyAlignment="1">
      <alignment vertical="center"/>
    </xf>
    <xf numFmtId="0" fontId="85" fillId="35" borderId="82" xfId="0" applyFont="1" applyFill="1" applyBorder="1" applyAlignment="1">
      <alignment horizontal="center"/>
    </xf>
    <xf numFmtId="0" fontId="85" fillId="35" borderId="81" xfId="0" applyFont="1" applyFill="1" applyBorder="1" applyAlignment="1">
      <alignment horizontal="center"/>
    </xf>
    <xf numFmtId="0" fontId="85" fillId="35" borderId="81" xfId="0" applyFont="1" applyFill="1" applyBorder="1" applyAlignment="1">
      <alignment horizontal="center" wrapText="1"/>
    </xf>
    <xf numFmtId="0" fontId="85" fillId="35" borderId="73" xfId="0" applyFont="1" applyFill="1" applyBorder="1" applyAlignment="1">
      <alignment horizontal="center"/>
    </xf>
    <xf numFmtId="0" fontId="85" fillId="35" borderId="74" xfId="0" applyFont="1" applyFill="1" applyBorder="1" applyAlignment="1">
      <alignment horizontal="center"/>
    </xf>
    <xf numFmtId="0" fontId="85" fillId="35" borderId="74" xfId="0" applyFont="1" applyFill="1" applyBorder="1" applyAlignment="1">
      <alignment horizontal="center" wrapText="1"/>
    </xf>
    <xf numFmtId="0" fontId="85" fillId="35" borderId="75" xfId="0" applyFont="1" applyFill="1" applyBorder="1" applyAlignment="1">
      <alignment horizontal="center" wrapText="1"/>
    </xf>
    <xf numFmtId="0" fontId="86" fillId="35" borderId="46" xfId="0" applyFont="1" applyFill="1" applyBorder="1" applyAlignment="1">
      <alignment horizontal="center"/>
    </xf>
    <xf numFmtId="2" fontId="86" fillId="35" borderId="46" xfId="0" applyNumberFormat="1" applyFont="1" applyFill="1" applyBorder="1" applyAlignment="1">
      <alignment horizontal="center"/>
    </xf>
    <xf numFmtId="164" fontId="86" fillId="35" borderId="77" xfId="72" applyFont="1" applyFill="1" applyBorder="1" applyAlignment="1">
      <alignment horizontal="center"/>
    </xf>
    <xf numFmtId="0" fontId="86" fillId="35" borderId="76" xfId="0" applyFont="1" applyFill="1" applyBorder="1" applyAlignment="1">
      <alignment horizontal="center"/>
    </xf>
    <xf numFmtId="2" fontId="86" fillId="35" borderId="46" xfId="0" applyNumberFormat="1" applyFont="1" applyFill="1" applyBorder="1" applyAlignment="1">
      <alignment horizontal="center" wrapText="1"/>
    </xf>
    <xf numFmtId="40" fontId="86" fillId="35" borderId="46" xfId="0" applyNumberFormat="1" applyFont="1" applyFill="1" applyBorder="1" applyAlignment="1">
      <alignment horizontal="center" wrapText="1"/>
    </xf>
    <xf numFmtId="0" fontId="86" fillId="35" borderId="46" xfId="0" applyFont="1" applyFill="1" applyBorder="1" applyAlignment="1">
      <alignment horizontal="center" wrapText="1"/>
    </xf>
    <xf numFmtId="17" fontId="86" fillId="35" borderId="46" xfId="0" applyNumberFormat="1" applyFont="1" applyFill="1" applyBorder="1" applyAlignment="1">
      <alignment horizontal="center"/>
    </xf>
    <xf numFmtId="0" fontId="85" fillId="35" borderId="76" xfId="0" applyFont="1" applyFill="1" applyBorder="1" applyAlignment="1">
      <alignment horizontal="center"/>
    </xf>
    <xf numFmtId="0" fontId="85" fillId="35" borderId="46" xfId="0" applyFont="1" applyFill="1" applyBorder="1" applyAlignment="1">
      <alignment horizontal="center"/>
    </xf>
    <xf numFmtId="0" fontId="85" fillId="35" borderId="77" xfId="0" applyFont="1" applyFill="1" applyBorder="1" applyAlignment="1">
      <alignment horizontal="center"/>
    </xf>
    <xf numFmtId="0" fontId="85" fillId="35" borderId="77" xfId="0" applyFont="1" applyFill="1" applyBorder="1" applyAlignment="1">
      <alignment horizontal="center" wrapText="1"/>
    </xf>
    <xf numFmtId="16" fontId="86" fillId="35" borderId="46" xfId="0" applyNumberFormat="1" applyFont="1" applyFill="1" applyBorder="1" applyAlignment="1">
      <alignment horizontal="center"/>
    </xf>
    <xf numFmtId="0" fontId="86" fillId="35" borderId="76" xfId="0" applyFont="1" applyFill="1" applyBorder="1" applyAlignment="1">
      <alignment horizontal="center" wrapText="1"/>
    </xf>
    <xf numFmtId="164" fontId="85" fillId="35" borderId="77" xfId="0" applyNumberFormat="1" applyFont="1" applyFill="1" applyBorder="1" applyAlignment="1">
      <alignment horizontal="center"/>
    </xf>
    <xf numFmtId="0" fontId="85" fillId="35" borderId="78" xfId="0" applyFont="1" applyFill="1" applyBorder="1" applyAlignment="1">
      <alignment horizontal="center"/>
    </xf>
    <xf numFmtId="0" fontId="85" fillId="35" borderId="79" xfId="0" applyFont="1" applyFill="1" applyBorder="1" applyAlignment="1">
      <alignment horizontal="center"/>
    </xf>
    <xf numFmtId="164" fontId="85" fillId="35" borderId="80" xfId="0" applyNumberFormat="1" applyFont="1" applyFill="1" applyBorder="1" applyAlignment="1">
      <alignment horizontal="center"/>
    </xf>
    <xf numFmtId="165" fontId="9" fillId="35" borderId="0" xfId="57" applyNumberFormat="1" applyFont="1" applyFill="1"/>
    <xf numFmtId="40" fontId="31" fillId="35" borderId="0" xfId="57" applyNumberFormat="1" applyFont="1" applyFill="1" applyAlignment="1">
      <alignment horizontal="left" vertical="center" wrapText="1"/>
    </xf>
    <xf numFmtId="38" fontId="31" fillId="35" borderId="100" xfId="57" applyNumberFormat="1" applyFont="1" applyFill="1" applyBorder="1" applyAlignment="1">
      <alignment horizontal="center" vertical="center" wrapText="1"/>
    </xf>
    <xf numFmtId="165" fontId="31" fillId="35" borderId="101" xfId="57" applyNumberFormat="1" applyFont="1" applyFill="1" applyBorder="1" applyAlignment="1">
      <alignment horizontal="center" vertical="center" wrapText="1"/>
    </xf>
    <xf numFmtId="165" fontId="31" fillId="35" borderId="102" xfId="57" applyNumberFormat="1" applyFont="1" applyFill="1" applyBorder="1" applyAlignment="1">
      <alignment horizontal="center" vertical="center" wrapText="1"/>
    </xf>
    <xf numFmtId="165" fontId="31" fillId="35" borderId="99" xfId="57" applyNumberFormat="1" applyFont="1" applyFill="1" applyBorder="1" applyAlignment="1">
      <alignment horizontal="center" vertical="center" wrapText="1"/>
    </xf>
    <xf numFmtId="165" fontId="31" fillId="35" borderId="95" xfId="57" applyNumberFormat="1" applyFont="1" applyFill="1" applyBorder="1" applyAlignment="1">
      <alignment horizontal="center" vertical="center" wrapText="1"/>
    </xf>
    <xf numFmtId="0" fontId="31" fillId="35" borderId="1" xfId="57" applyFont="1" applyFill="1" applyBorder="1" applyAlignment="1">
      <alignment horizontal="center" vertical="top" wrapText="1"/>
    </xf>
    <xf numFmtId="38" fontId="11" fillId="35" borderId="2" xfId="57" applyNumberFormat="1" applyFont="1" applyFill="1" applyBorder="1" applyAlignment="1">
      <alignment horizontal="center"/>
    </xf>
    <xf numFmtId="165" fontId="11" fillId="35" borderId="3" xfId="57" applyNumberFormat="1" applyFont="1" applyFill="1" applyBorder="1"/>
    <xf numFmtId="165" fontId="11" fillId="35" borderId="4" xfId="57" applyNumberFormat="1" applyFont="1" applyFill="1" applyBorder="1"/>
    <xf numFmtId="165" fontId="11" fillId="35" borderId="1" xfId="57" applyNumberFormat="1" applyFont="1" applyFill="1" applyBorder="1"/>
    <xf numFmtId="168" fontId="31" fillId="35" borderId="92" xfId="57" applyNumberFormat="1" applyFont="1" applyFill="1" applyBorder="1" applyAlignment="1">
      <alignment horizontal="center" vertical="center" wrapText="1"/>
    </xf>
    <xf numFmtId="165" fontId="11" fillId="35" borderId="16" xfId="57" applyNumberFormat="1" applyFont="1" applyFill="1" applyBorder="1"/>
    <xf numFmtId="0" fontId="30" fillId="35" borderId="1" xfId="57" applyFont="1" applyFill="1" applyBorder="1" applyAlignment="1">
      <alignment horizontal="center" vertical="top" wrapText="1"/>
    </xf>
    <xf numFmtId="38" fontId="33" fillId="35" borderId="2" xfId="57" applyNumberFormat="1" applyFont="1" applyFill="1" applyBorder="1" applyAlignment="1">
      <alignment horizontal="center" vertical="center"/>
    </xf>
    <xf numFmtId="40" fontId="35" fillId="35" borderId="16" xfId="57" applyNumberFormat="1" applyFont="1" applyFill="1" applyBorder="1" applyAlignment="1">
      <alignment vertical="center"/>
    </xf>
    <xf numFmtId="40" fontId="33" fillId="35" borderId="4" xfId="57" applyNumberFormat="1" applyFont="1" applyFill="1" applyBorder="1" applyAlignment="1">
      <alignment vertical="center"/>
    </xf>
    <xf numFmtId="40" fontId="33" fillId="35" borderId="1" xfId="57" applyNumberFormat="1" applyFont="1" applyFill="1" applyBorder="1" applyAlignment="1">
      <alignment vertical="center"/>
    </xf>
    <xf numFmtId="0" fontId="32" fillId="35" borderId="1" xfId="57" applyFont="1" applyFill="1" applyBorder="1" applyAlignment="1">
      <alignment horizontal="center" vertical="top" wrapText="1"/>
    </xf>
    <xf numFmtId="40" fontId="32" fillId="35" borderId="2" xfId="57" applyNumberFormat="1" applyFont="1" applyFill="1" applyBorder="1"/>
    <xf numFmtId="40" fontId="32" fillId="35" borderId="5" xfId="57" applyNumberFormat="1" applyFont="1" applyFill="1" applyBorder="1"/>
    <xf numFmtId="40" fontId="32" fillId="35" borderId="6" xfId="57" applyNumberFormat="1" applyFont="1" applyFill="1" applyBorder="1"/>
    <xf numFmtId="38" fontId="32" fillId="35" borderId="2" xfId="57" applyNumberFormat="1" applyFont="1" applyFill="1" applyBorder="1" applyAlignment="1">
      <alignment horizontal="center"/>
    </xf>
    <xf numFmtId="165" fontId="34" fillId="35" borderId="1" xfId="57" applyNumberFormat="1" applyFont="1" applyFill="1" applyBorder="1"/>
    <xf numFmtId="43" fontId="88" fillId="35" borderId="104" xfId="44" applyFont="1" applyFill="1" applyBorder="1" applyAlignment="1"/>
    <xf numFmtId="43" fontId="89" fillId="35" borderId="104" xfId="44" applyFont="1" applyFill="1" applyBorder="1" applyAlignment="1"/>
    <xf numFmtId="40" fontId="34" fillId="35" borderId="21" xfId="57" applyNumberFormat="1" applyFont="1" applyFill="1" applyBorder="1" applyAlignment="1">
      <alignment vertical="top" wrapText="1"/>
    </xf>
    <xf numFmtId="0" fontId="9" fillId="35" borderId="0" xfId="57" applyFont="1" applyFill="1" applyAlignment="1">
      <alignment horizontal="center" vertical="top" wrapText="1"/>
    </xf>
    <xf numFmtId="40" fontId="9" fillId="35" borderId="0" xfId="57" applyNumberFormat="1" applyFont="1" applyFill="1"/>
    <xf numFmtId="40" fontId="10" fillId="35" borderId="0" xfId="57" applyNumberFormat="1" applyFont="1" applyFill="1"/>
    <xf numFmtId="38" fontId="9" fillId="35" borderId="0" xfId="57" applyNumberFormat="1" applyFont="1" applyFill="1" applyAlignment="1">
      <alignment horizontal="center"/>
    </xf>
    <xf numFmtId="40" fontId="33" fillId="35" borderId="105" xfId="57" applyNumberFormat="1" applyFont="1" applyFill="1" applyBorder="1" applyAlignment="1">
      <alignment vertical="center"/>
    </xf>
    <xf numFmtId="165" fontId="90" fillId="35" borderId="22" xfId="57" applyNumberFormat="1" applyFont="1" applyFill="1" applyBorder="1" applyAlignment="1">
      <alignment horizontal="center"/>
    </xf>
    <xf numFmtId="165" fontId="9" fillId="40" borderId="0" xfId="57" applyNumberFormat="1" applyFont="1" applyFill="1"/>
    <xf numFmtId="40" fontId="33" fillId="35" borderId="46" xfId="0" applyNumberFormat="1" applyFont="1" applyFill="1" applyBorder="1" applyAlignment="1">
      <alignment horizontal="center" vertical="center" wrapText="1"/>
    </xf>
    <xf numFmtId="0" fontId="53" fillId="0" borderId="107" xfId="0" applyFont="1" applyBorder="1" applyAlignment="1">
      <alignment horizontal="center" vertical="center" wrapText="1"/>
    </xf>
    <xf numFmtId="0" fontId="58" fillId="0" borderId="107" xfId="0" applyFont="1" applyBorder="1" applyAlignment="1">
      <alignment horizontal="center" vertical="center"/>
    </xf>
    <xf numFmtId="49" fontId="58" fillId="0" borderId="107" xfId="0" applyNumberFormat="1" applyFont="1" applyBorder="1" applyAlignment="1">
      <alignment horizontal="center" vertical="center"/>
    </xf>
    <xf numFmtId="49" fontId="53" fillId="0" borderId="107" xfId="0" applyNumberFormat="1" applyFont="1" applyBorder="1" applyAlignment="1">
      <alignment horizontal="center" vertical="center" wrapText="1"/>
    </xf>
    <xf numFmtId="49" fontId="0" fillId="0" borderId="0" xfId="0" applyNumberFormat="1"/>
    <xf numFmtId="49" fontId="58" fillId="0" borderId="107" xfId="0" applyNumberFormat="1" applyFont="1" applyBorder="1" applyAlignment="1">
      <alignment horizontal="center" vertical="center" wrapText="1"/>
    </xf>
    <xf numFmtId="0" fontId="86" fillId="35" borderId="76" xfId="0" applyFont="1" applyFill="1" applyBorder="1" applyAlignment="1">
      <alignment horizontal="center" vertical="center"/>
    </xf>
    <xf numFmtId="0" fontId="86" fillId="35" borderId="46" xfId="0" applyFont="1" applyFill="1" applyBorder="1" applyAlignment="1">
      <alignment horizontal="center" vertical="center"/>
    </xf>
    <xf numFmtId="2" fontId="86" fillId="35" borderId="46" xfId="0" applyNumberFormat="1" applyFont="1" applyFill="1" applyBorder="1" applyAlignment="1">
      <alignment horizontal="center" vertical="center" wrapText="1"/>
    </xf>
    <xf numFmtId="2" fontId="86" fillId="35" borderId="46" xfId="0" applyNumberFormat="1" applyFont="1" applyFill="1" applyBorder="1" applyAlignment="1">
      <alignment horizontal="center" vertical="center"/>
    </xf>
    <xf numFmtId="164" fontId="86" fillId="35" borderId="77" xfId="72" applyFont="1" applyFill="1" applyBorder="1" applyAlignment="1">
      <alignment horizontal="center" vertical="center"/>
    </xf>
    <xf numFmtId="0" fontId="0" fillId="35" borderId="53" xfId="0" applyFill="1" applyBorder="1" applyAlignment="1">
      <alignment horizontal="center" vertical="center"/>
    </xf>
    <xf numFmtId="0" fontId="0" fillId="35" borderId="46" xfId="0" applyFill="1" applyBorder="1" applyAlignment="1">
      <alignment horizontal="center" vertical="center"/>
    </xf>
    <xf numFmtId="0" fontId="29" fillId="35" borderId="46" xfId="0" applyFont="1" applyFill="1" applyBorder="1" applyAlignment="1">
      <alignment horizontal="center" vertical="center"/>
    </xf>
    <xf numFmtId="0" fontId="0" fillId="35" borderId="47" xfId="0" applyFill="1" applyBorder="1" applyAlignment="1">
      <alignment horizontal="center" vertical="center"/>
    </xf>
    <xf numFmtId="0" fontId="0" fillId="35" borderId="0" xfId="0" applyFill="1" applyAlignment="1">
      <alignment horizontal="center" vertical="center"/>
    </xf>
    <xf numFmtId="2" fontId="0" fillId="35" borderId="0" xfId="0" applyNumberFormat="1" applyFill="1" applyAlignment="1">
      <alignment horizontal="center" vertical="center"/>
    </xf>
    <xf numFmtId="0" fontId="84" fillId="0" borderId="0" xfId="0" applyFont="1" applyAlignment="1">
      <alignment horizontal="center" vertical="center"/>
    </xf>
    <xf numFmtId="0" fontId="91" fillId="0" borderId="0" xfId="0" applyFont="1"/>
    <xf numFmtId="0" fontId="91" fillId="0" borderId="0" xfId="0" applyFont="1" applyAlignment="1">
      <alignment horizontal="center" vertical="center" wrapText="1"/>
    </xf>
    <xf numFmtId="0" fontId="0" fillId="0" borderId="0" xfId="0" applyAlignment="1">
      <alignment vertical="center" wrapText="1"/>
    </xf>
    <xf numFmtId="3" fontId="0" fillId="0" borderId="0" xfId="0" applyNumberFormat="1" applyAlignment="1">
      <alignment vertical="center" wrapText="1"/>
    </xf>
    <xf numFmtId="0" fontId="58" fillId="0" borderId="0" xfId="0" applyFont="1" applyAlignment="1">
      <alignment horizontal="center" vertical="center" wrapText="1"/>
    </xf>
    <xf numFmtId="3" fontId="58" fillId="0" borderId="0" xfId="0" applyNumberFormat="1" applyFont="1" applyAlignment="1">
      <alignment horizontal="center" vertical="center" wrapText="1"/>
    </xf>
    <xf numFmtId="40" fontId="31" fillId="35" borderId="107" xfId="57" applyNumberFormat="1" applyFont="1" applyFill="1" applyBorder="1" applyAlignment="1">
      <alignment horizontal="left" vertical="center" wrapText="1"/>
    </xf>
    <xf numFmtId="38" fontId="31" fillId="35" borderId="107" xfId="57" applyNumberFormat="1" applyFont="1" applyFill="1" applyBorder="1" applyAlignment="1">
      <alignment horizontal="center" vertical="center" wrapText="1"/>
    </xf>
    <xf numFmtId="165" fontId="31" fillId="35" borderId="107" xfId="57" applyNumberFormat="1" applyFont="1" applyFill="1" applyBorder="1" applyAlignment="1">
      <alignment horizontal="center" vertical="center" wrapText="1"/>
    </xf>
    <xf numFmtId="165" fontId="9" fillId="35" borderId="0" xfId="57" applyNumberFormat="1" applyFont="1" applyFill="1" applyAlignment="1">
      <alignment vertical="center"/>
    </xf>
    <xf numFmtId="165" fontId="92" fillId="41" borderId="22" xfId="57" applyNumberFormat="1" applyFont="1" applyFill="1" applyBorder="1" applyAlignment="1">
      <alignment vertical="center"/>
    </xf>
    <xf numFmtId="165" fontId="92" fillId="41" borderId="22" xfId="57" applyNumberFormat="1" applyFont="1" applyFill="1" applyBorder="1" applyAlignment="1">
      <alignment horizontal="center" vertical="center"/>
    </xf>
    <xf numFmtId="0" fontId="87" fillId="0" borderId="111" xfId="0" applyFont="1" applyBorder="1" applyAlignment="1">
      <alignment horizontal="center" vertical="center" wrapText="1"/>
    </xf>
    <xf numFmtId="0" fontId="87" fillId="0" borderId="112" xfId="0" applyFont="1" applyBorder="1" applyAlignment="1">
      <alignment horizontal="center" vertical="center" wrapText="1"/>
    </xf>
    <xf numFmtId="0" fontId="87" fillId="0" borderId="113" xfId="0" applyFont="1" applyBorder="1" applyAlignment="1">
      <alignment horizontal="center" vertical="center" wrapText="1"/>
    </xf>
    <xf numFmtId="0" fontId="57" fillId="0" borderId="114" xfId="0" applyFont="1" applyBorder="1" applyAlignment="1">
      <alignment horizontal="center" vertical="center"/>
    </xf>
    <xf numFmtId="0" fontId="57" fillId="0" borderId="22" xfId="0" applyFont="1" applyBorder="1" applyAlignment="1">
      <alignment horizontal="center" vertical="center" wrapText="1"/>
    </xf>
    <xf numFmtId="164" fontId="0" fillId="0" borderId="22" xfId="0" applyNumberFormat="1" applyBorder="1"/>
    <xf numFmtId="4" fontId="57" fillId="0" borderId="115" xfId="0" applyNumberFormat="1" applyFont="1" applyBorder="1" applyAlignment="1">
      <alignment horizontal="center" vertical="center"/>
    </xf>
    <xf numFmtId="4" fontId="57" fillId="0" borderId="118" xfId="0" applyNumberFormat="1" applyFont="1" applyBorder="1" applyAlignment="1">
      <alignment horizontal="center" vertical="center"/>
    </xf>
    <xf numFmtId="0" fontId="93" fillId="0" borderId="0" xfId="0" applyFont="1" applyAlignment="1"/>
    <xf numFmtId="4" fontId="57" fillId="0" borderId="22" xfId="0" applyNumberFormat="1" applyFont="1" applyBorder="1" applyAlignment="1">
      <alignment horizontal="right" vertical="center"/>
    </xf>
    <xf numFmtId="4" fontId="57" fillId="0" borderId="117" xfId="0" applyNumberFormat="1" applyFont="1" applyBorder="1" applyAlignment="1">
      <alignment horizontal="right" vertical="center"/>
    </xf>
    <xf numFmtId="0" fontId="57" fillId="0" borderId="22" xfId="0" applyFont="1" applyBorder="1" applyAlignment="1">
      <alignment horizontal="left" vertical="center" wrapText="1"/>
    </xf>
    <xf numFmtId="43" fontId="0" fillId="0" borderId="0" xfId="77" applyFont="1"/>
    <xf numFmtId="165" fontId="34" fillId="35" borderId="46" xfId="0" applyNumberFormat="1" applyFont="1" applyFill="1" applyBorder="1" applyAlignment="1">
      <alignment horizontal="center"/>
    </xf>
    <xf numFmtId="40" fontId="31" fillId="35" borderId="70" xfId="0" applyNumberFormat="1" applyFont="1" applyFill="1" applyBorder="1" applyAlignment="1">
      <alignment horizontal="center" vertical="center"/>
    </xf>
    <xf numFmtId="40" fontId="31" fillId="35" borderId="71" xfId="0" applyNumberFormat="1" applyFont="1" applyFill="1" applyBorder="1" applyAlignment="1">
      <alignment horizontal="center" vertical="center"/>
    </xf>
    <xf numFmtId="40" fontId="31" fillId="35" borderId="72" xfId="0" applyNumberFormat="1" applyFont="1" applyFill="1" applyBorder="1" applyAlignment="1">
      <alignment horizontal="center" vertical="center"/>
    </xf>
    <xf numFmtId="40" fontId="31" fillId="37" borderId="45" xfId="0" applyNumberFormat="1" applyFont="1" applyFill="1" applyBorder="1" applyAlignment="1">
      <alignment horizontal="center" vertical="center"/>
    </xf>
    <xf numFmtId="40" fontId="31" fillId="37" borderId="46" xfId="0" applyNumberFormat="1" applyFont="1" applyFill="1" applyBorder="1" applyAlignment="1">
      <alignment horizontal="center" vertical="center"/>
    </xf>
    <xf numFmtId="40" fontId="31" fillId="37" borderId="47" xfId="0" applyNumberFormat="1" applyFont="1" applyFill="1" applyBorder="1" applyAlignment="1">
      <alignment horizontal="center" vertical="center"/>
    </xf>
    <xf numFmtId="0" fontId="31" fillId="37" borderId="82" xfId="0" applyNumberFormat="1" applyFont="1" applyFill="1" applyBorder="1" applyAlignment="1">
      <alignment horizontal="center" vertical="center" wrapText="1"/>
    </xf>
    <xf numFmtId="0" fontId="31" fillId="37" borderId="83" xfId="0" applyNumberFormat="1" applyFont="1" applyFill="1" applyBorder="1" applyAlignment="1">
      <alignment horizontal="center" vertical="center" wrapText="1"/>
    </xf>
    <xf numFmtId="40" fontId="31" fillId="37" borderId="46" xfId="0" applyNumberFormat="1" applyFont="1" applyFill="1" applyBorder="1" applyAlignment="1">
      <alignment horizontal="left" vertical="center" wrapText="1"/>
    </xf>
    <xf numFmtId="165" fontId="31" fillId="37" borderId="56" xfId="0" applyNumberFormat="1" applyFont="1" applyFill="1" applyBorder="1" applyAlignment="1">
      <alignment horizontal="center" vertical="center" wrapText="1"/>
    </xf>
    <xf numFmtId="165" fontId="31" fillId="37" borderId="59" xfId="0" applyNumberFormat="1" applyFont="1" applyFill="1" applyBorder="1" applyAlignment="1">
      <alignment horizontal="center" vertical="center" wrapText="1"/>
    </xf>
    <xf numFmtId="165" fontId="31" fillId="37" borderId="53" xfId="0" applyNumberFormat="1" applyFont="1" applyFill="1" applyBorder="1" applyAlignment="1">
      <alignment horizontal="center" vertical="center" wrapText="1"/>
    </xf>
    <xf numFmtId="165" fontId="31" fillId="37" borderId="47" xfId="0" applyNumberFormat="1" applyFont="1" applyFill="1" applyBorder="1" applyAlignment="1">
      <alignment horizontal="center" vertical="center" wrapText="1"/>
    </xf>
    <xf numFmtId="38" fontId="31" fillId="37" borderId="81" xfId="0" applyNumberFormat="1" applyFont="1" applyFill="1" applyBorder="1" applyAlignment="1">
      <alignment horizontal="center" vertical="center" wrapText="1"/>
    </xf>
    <xf numFmtId="38" fontId="31" fillId="37" borderId="60" xfId="0" applyNumberFormat="1" applyFont="1" applyFill="1" applyBorder="1" applyAlignment="1">
      <alignment horizontal="center" vertical="center" wrapText="1"/>
    </xf>
    <xf numFmtId="0" fontId="84" fillId="0" borderId="0" xfId="0" applyFont="1" applyAlignment="1">
      <alignment horizontal="center" vertical="center"/>
    </xf>
    <xf numFmtId="0" fontId="85" fillId="0" borderId="0" xfId="0" applyFont="1" applyBorder="1" applyAlignment="1">
      <alignment horizontal="left" vertical="center"/>
    </xf>
    <xf numFmtId="0" fontId="57" fillId="0" borderId="116" xfId="0" applyFont="1" applyBorder="1" applyAlignment="1">
      <alignment horizontal="center" vertical="center"/>
    </xf>
    <xf numFmtId="0" fontId="57" fillId="0" borderId="117" xfId="0" applyFont="1" applyBorder="1" applyAlignment="1">
      <alignment horizontal="center" vertical="center"/>
    </xf>
    <xf numFmtId="0" fontId="41" fillId="35" borderId="42" xfId="0" applyFont="1" applyFill="1" applyBorder="1" applyAlignment="1">
      <alignment horizontal="center" vertical="center"/>
    </xf>
    <xf numFmtId="0" fontId="41" fillId="35" borderId="43" xfId="0" applyFont="1" applyFill="1" applyBorder="1" applyAlignment="1">
      <alignment horizontal="center" vertical="center"/>
    </xf>
    <xf numFmtId="0" fontId="45" fillId="35" borderId="45" xfId="0" applyFont="1" applyFill="1" applyBorder="1" applyAlignment="1">
      <alignment horizontal="center" vertical="center"/>
    </xf>
    <xf numFmtId="0" fontId="45" fillId="35" borderId="46" xfId="0" applyFont="1" applyFill="1" applyBorder="1" applyAlignment="1">
      <alignment horizontal="center" vertical="center"/>
    </xf>
    <xf numFmtId="40" fontId="35" fillId="35" borderId="42" xfId="0" applyNumberFormat="1" applyFont="1" applyFill="1" applyBorder="1" applyAlignment="1">
      <alignment horizontal="center" vertical="center"/>
    </xf>
    <xf numFmtId="0" fontId="0" fillId="35" borderId="43" xfId="0" applyFill="1" applyBorder="1" applyAlignment="1"/>
    <xf numFmtId="0" fontId="41" fillId="35" borderId="81" xfId="0" applyFont="1" applyFill="1" applyBorder="1" applyAlignment="1">
      <alignment horizontal="center" vertical="center" wrapText="1"/>
    </xf>
    <xf numFmtId="0" fontId="41" fillId="35" borderId="60" xfId="0" applyFont="1" applyFill="1" applyBorder="1" applyAlignment="1">
      <alignment horizontal="center" vertical="center" wrapText="1"/>
    </xf>
    <xf numFmtId="0" fontId="85" fillId="35" borderId="90" xfId="0" applyFont="1" applyFill="1" applyBorder="1" applyAlignment="1">
      <alignment horizontal="center"/>
    </xf>
    <xf numFmtId="0" fontId="85" fillId="35" borderId="91" xfId="0" applyFont="1" applyFill="1" applyBorder="1" applyAlignment="1">
      <alignment horizontal="center"/>
    </xf>
    <xf numFmtId="165" fontId="34" fillId="35" borderId="16" xfId="0" applyNumberFormat="1" applyFont="1" applyFill="1" applyBorder="1" applyAlignment="1">
      <alignment horizontal="center" vertical="center"/>
    </xf>
    <xf numFmtId="165" fontId="34" fillId="35" borderId="5" xfId="0" applyNumberFormat="1" applyFont="1" applyFill="1" applyBorder="1" applyAlignment="1">
      <alignment horizontal="center" vertical="center"/>
    </xf>
    <xf numFmtId="165" fontId="34" fillId="35" borderId="6" xfId="0" applyNumberFormat="1" applyFont="1" applyFill="1" applyBorder="1" applyAlignment="1">
      <alignment horizontal="center" vertical="center"/>
    </xf>
    <xf numFmtId="165" fontId="34" fillId="35" borderId="46" xfId="0" applyNumberFormat="1" applyFont="1" applyFill="1" applyBorder="1" applyAlignment="1">
      <alignment horizontal="center" vertical="center"/>
    </xf>
    <xf numFmtId="165" fontId="34" fillId="35" borderId="16" xfId="0" applyNumberFormat="1" applyFont="1" applyFill="1" applyBorder="1" applyAlignment="1">
      <alignment horizontal="center"/>
    </xf>
    <xf numFmtId="165" fontId="34" fillId="35" borderId="5" xfId="0" applyNumberFormat="1" applyFont="1" applyFill="1" applyBorder="1" applyAlignment="1">
      <alignment horizontal="center"/>
    </xf>
    <xf numFmtId="165" fontId="34" fillId="35" borderId="6" xfId="0" applyNumberFormat="1" applyFont="1" applyFill="1" applyBorder="1" applyAlignment="1">
      <alignment horizontal="center"/>
    </xf>
    <xf numFmtId="40" fontId="35" fillId="35" borderId="57" xfId="0" applyNumberFormat="1" applyFont="1" applyFill="1" applyBorder="1" applyAlignment="1">
      <alignment horizontal="center" vertical="center"/>
    </xf>
    <xf numFmtId="40" fontId="35" fillId="35" borderId="54" xfId="0" applyNumberFormat="1" applyFont="1" applyFill="1" applyBorder="1" applyAlignment="1">
      <alignment horizontal="center" vertical="center"/>
    </xf>
    <xf numFmtId="165" fontId="34" fillId="35" borderId="56" xfId="0" applyNumberFormat="1" applyFont="1" applyFill="1" applyBorder="1" applyAlignment="1">
      <alignment horizontal="center" vertical="center"/>
    </xf>
    <xf numFmtId="165" fontId="34" fillId="35" borderId="59" xfId="0" applyNumberFormat="1" applyFont="1" applyFill="1" applyBorder="1" applyAlignment="1">
      <alignment horizontal="center" vertical="center"/>
    </xf>
    <xf numFmtId="165" fontId="34" fillId="35" borderId="53" xfId="0" applyNumberFormat="1" applyFont="1" applyFill="1" applyBorder="1" applyAlignment="1">
      <alignment horizontal="center" vertical="center"/>
    </xf>
    <xf numFmtId="165" fontId="32" fillId="35" borderId="46" xfId="0" applyNumberFormat="1" applyFont="1" applyFill="1" applyBorder="1" applyAlignment="1">
      <alignment horizontal="center" vertical="center"/>
    </xf>
    <xf numFmtId="40" fontId="35" fillId="35" borderId="46" xfId="0" applyNumberFormat="1" applyFont="1" applyFill="1" applyBorder="1" applyAlignment="1">
      <alignment horizontal="center" vertical="center"/>
    </xf>
    <xf numFmtId="40" fontId="35" fillId="37" borderId="45" xfId="0" applyNumberFormat="1" applyFont="1" applyFill="1" applyBorder="1" applyAlignment="1">
      <alignment horizontal="center" vertical="center"/>
    </xf>
    <xf numFmtId="40" fontId="35" fillId="37" borderId="46" xfId="0" applyNumberFormat="1" applyFont="1" applyFill="1" applyBorder="1" applyAlignment="1">
      <alignment horizontal="center" vertical="center"/>
    </xf>
    <xf numFmtId="0" fontId="35" fillId="37" borderId="45" xfId="0" applyNumberFormat="1" applyFont="1" applyFill="1" applyBorder="1" applyAlignment="1">
      <alignment horizontal="center" vertical="center" wrapText="1"/>
    </xf>
    <xf numFmtId="40" fontId="35" fillId="37" borderId="46" xfId="0" applyNumberFormat="1" applyFont="1" applyFill="1" applyBorder="1" applyAlignment="1">
      <alignment horizontal="center" vertical="center" wrapText="1"/>
    </xf>
    <xf numFmtId="165" fontId="35" fillId="37" borderId="46" xfId="0" applyNumberFormat="1" applyFont="1" applyFill="1" applyBorder="1" applyAlignment="1">
      <alignment horizontal="center" vertical="center" wrapText="1"/>
    </xf>
    <xf numFmtId="40" fontId="53" fillId="35" borderId="46" xfId="0" applyNumberFormat="1" applyFont="1" applyFill="1" applyBorder="1" applyAlignment="1">
      <alignment horizontal="left" vertical="top" wrapText="1"/>
    </xf>
    <xf numFmtId="40" fontId="53" fillId="35" borderId="46" xfId="0" quotePrefix="1" applyNumberFormat="1" applyFont="1" applyFill="1" applyBorder="1" applyAlignment="1">
      <alignment horizontal="left" vertical="top" wrapText="1"/>
    </xf>
    <xf numFmtId="40" fontId="33" fillId="35" borderId="46" xfId="0" applyNumberFormat="1" applyFont="1" applyFill="1" applyBorder="1" applyAlignment="1">
      <alignment horizontal="center" vertical="center" wrapText="1"/>
    </xf>
    <xf numFmtId="40" fontId="53" fillId="35" borderId="46" xfId="0" applyNumberFormat="1" applyFont="1" applyFill="1" applyBorder="1" applyAlignment="1">
      <alignment horizontal="center" vertical="top" wrapText="1"/>
    </xf>
    <xf numFmtId="40" fontId="33" fillId="37" borderId="46" xfId="0" applyNumberFormat="1" applyFont="1" applyFill="1" applyBorder="1" applyAlignment="1">
      <alignment horizontal="center" vertical="center" wrapText="1"/>
    </xf>
    <xf numFmtId="40" fontId="31" fillId="35" borderId="42" xfId="0" applyNumberFormat="1" applyFont="1" applyFill="1" applyBorder="1" applyAlignment="1">
      <alignment horizontal="center" vertical="center"/>
    </xf>
    <xf numFmtId="40" fontId="31" fillId="35" borderId="43" xfId="0" applyNumberFormat="1" applyFont="1" applyFill="1" applyBorder="1" applyAlignment="1">
      <alignment horizontal="center" vertical="center"/>
    </xf>
    <xf numFmtId="40" fontId="31" fillId="35" borderId="44" xfId="0" applyNumberFormat="1" applyFont="1" applyFill="1" applyBorder="1" applyAlignment="1">
      <alignment horizontal="center" vertical="center"/>
    </xf>
    <xf numFmtId="0" fontId="31" fillId="37" borderId="45" xfId="0" applyNumberFormat="1" applyFont="1" applyFill="1" applyBorder="1" applyAlignment="1">
      <alignment horizontal="center" vertical="top" wrapText="1"/>
    </xf>
    <xf numFmtId="165" fontId="31" fillId="37" borderId="46" xfId="0" applyNumberFormat="1" applyFont="1" applyFill="1" applyBorder="1" applyAlignment="1">
      <alignment horizontal="center" vertical="center" wrapText="1"/>
    </xf>
    <xf numFmtId="40" fontId="31" fillId="35" borderId="42" xfId="0" applyNumberFormat="1" applyFont="1" applyFill="1" applyBorder="1" applyAlignment="1">
      <alignment horizontal="center" vertical="center" wrapText="1"/>
    </xf>
    <xf numFmtId="40" fontId="31" fillId="35" borderId="43" xfId="0" applyNumberFormat="1" applyFont="1" applyFill="1" applyBorder="1" applyAlignment="1">
      <alignment horizontal="center" vertical="center" wrapText="1"/>
    </xf>
    <xf numFmtId="40" fontId="31" fillId="35" borderId="44" xfId="0" applyNumberFormat="1" applyFont="1" applyFill="1" applyBorder="1" applyAlignment="1">
      <alignment horizontal="center" vertical="center" wrapText="1"/>
    </xf>
    <xf numFmtId="40" fontId="55" fillId="35" borderId="73" xfId="0" applyNumberFormat="1" applyFont="1" applyFill="1" applyBorder="1" applyAlignment="1">
      <alignment horizontal="center" vertical="center"/>
    </xf>
    <xf numFmtId="40" fontId="55" fillId="35" borderId="74" xfId="0" applyNumberFormat="1" applyFont="1" applyFill="1" applyBorder="1" applyAlignment="1">
      <alignment horizontal="center" vertical="center"/>
    </xf>
    <xf numFmtId="40" fontId="55" fillId="37" borderId="76" xfId="0" applyNumberFormat="1" applyFont="1" applyFill="1" applyBorder="1" applyAlignment="1">
      <alignment horizontal="center" vertical="center"/>
    </xf>
    <xf numFmtId="40" fontId="55" fillId="37" borderId="46" xfId="0" applyNumberFormat="1" applyFont="1" applyFill="1" applyBorder="1" applyAlignment="1">
      <alignment horizontal="center" vertical="center"/>
    </xf>
    <xf numFmtId="0" fontId="55" fillId="37" borderId="76" xfId="0" applyNumberFormat="1" applyFont="1" applyFill="1" applyBorder="1" applyAlignment="1">
      <alignment horizontal="center" vertical="top" wrapText="1"/>
    </xf>
    <xf numFmtId="40" fontId="55" fillId="37" borderId="46" xfId="0" applyNumberFormat="1" applyFont="1" applyFill="1" applyBorder="1" applyAlignment="1">
      <alignment horizontal="left" vertical="center" wrapText="1"/>
    </xf>
    <xf numFmtId="165" fontId="55" fillId="37" borderId="46" xfId="0" applyNumberFormat="1" applyFont="1" applyFill="1" applyBorder="1" applyAlignment="1">
      <alignment horizontal="center" vertical="center" wrapText="1"/>
    </xf>
    <xf numFmtId="165" fontId="55" fillId="37" borderId="56" xfId="0" applyNumberFormat="1" applyFont="1" applyFill="1" applyBorder="1" applyAlignment="1">
      <alignment horizontal="center" vertical="center" wrapText="1"/>
    </xf>
    <xf numFmtId="165" fontId="55" fillId="37" borderId="59" xfId="0" applyNumberFormat="1" applyFont="1" applyFill="1" applyBorder="1" applyAlignment="1">
      <alignment horizontal="center" vertical="center" wrapText="1"/>
    </xf>
    <xf numFmtId="165" fontId="55" fillId="37" borderId="53" xfId="0" applyNumberFormat="1" applyFont="1" applyFill="1" applyBorder="1" applyAlignment="1">
      <alignment horizontal="center" vertical="center" wrapText="1"/>
    </xf>
    <xf numFmtId="38" fontId="55" fillId="37" borderId="81" xfId="0" applyNumberFormat="1" applyFont="1" applyFill="1" applyBorder="1" applyAlignment="1">
      <alignment horizontal="center" vertical="center" wrapText="1"/>
    </xf>
    <xf numFmtId="38" fontId="55" fillId="37" borderId="60" xfId="0" applyNumberFormat="1" applyFont="1" applyFill="1" applyBorder="1" applyAlignment="1">
      <alignment horizontal="center" vertical="center" wrapText="1"/>
    </xf>
    <xf numFmtId="165" fontId="56" fillId="35" borderId="46" xfId="0" applyNumberFormat="1" applyFont="1" applyFill="1" applyBorder="1" applyAlignment="1">
      <alignment horizontal="center"/>
    </xf>
    <xf numFmtId="165" fontId="56" fillId="35" borderId="46" xfId="0" applyNumberFormat="1" applyFont="1" applyFill="1" applyBorder="1" applyAlignment="1">
      <alignment horizontal="center" vertical="center"/>
    </xf>
    <xf numFmtId="40" fontId="35" fillId="35" borderId="77" xfId="0" applyNumberFormat="1" applyFont="1" applyFill="1" applyBorder="1" applyAlignment="1">
      <alignment horizontal="center" vertical="center"/>
    </xf>
    <xf numFmtId="165" fontId="56" fillId="35" borderId="79" xfId="0" applyNumberFormat="1" applyFont="1" applyFill="1" applyBorder="1" applyAlignment="1">
      <alignment horizontal="center"/>
    </xf>
    <xf numFmtId="40" fontId="33" fillId="35" borderId="2" xfId="57" applyNumberFormat="1" applyFont="1" applyFill="1" applyBorder="1" applyAlignment="1">
      <alignment horizontal="center" vertical="center" wrapText="1"/>
    </xf>
    <xf numFmtId="40" fontId="33" fillId="35" borderId="5" xfId="57" applyNumberFormat="1" applyFont="1" applyFill="1" applyBorder="1" applyAlignment="1">
      <alignment horizontal="center" vertical="center" wrapText="1"/>
    </xf>
    <xf numFmtId="40" fontId="33" fillId="35" borderId="6" xfId="57" applyNumberFormat="1" applyFont="1" applyFill="1" applyBorder="1" applyAlignment="1">
      <alignment horizontal="center" vertical="center" wrapText="1"/>
    </xf>
    <xf numFmtId="40" fontId="31" fillId="35" borderId="19" xfId="57" applyNumberFormat="1" applyFont="1" applyFill="1" applyBorder="1" applyAlignment="1">
      <alignment horizontal="center" vertical="center"/>
    </xf>
    <xf numFmtId="40" fontId="31" fillId="35" borderId="20" xfId="57" applyNumberFormat="1" applyFont="1" applyFill="1" applyBorder="1" applyAlignment="1">
      <alignment horizontal="center" vertical="center"/>
    </xf>
    <xf numFmtId="40" fontId="31" fillId="35" borderId="21" xfId="57" applyNumberFormat="1" applyFont="1" applyFill="1" applyBorder="1" applyAlignment="1">
      <alignment horizontal="center" vertical="center"/>
    </xf>
    <xf numFmtId="0" fontId="31" fillId="35" borderId="92" xfId="57" applyFont="1" applyFill="1" applyBorder="1" applyAlignment="1">
      <alignment horizontal="center" vertical="top" wrapText="1"/>
    </xf>
    <xf numFmtId="0" fontId="31" fillId="35" borderId="99" xfId="57" applyFont="1" applyFill="1" applyBorder="1" applyAlignment="1">
      <alignment horizontal="center" vertical="top" wrapText="1"/>
    </xf>
    <xf numFmtId="40" fontId="31" fillId="35" borderId="93" xfId="57" applyNumberFormat="1" applyFont="1" applyFill="1" applyBorder="1" applyAlignment="1">
      <alignment horizontal="left" vertical="center" wrapText="1"/>
    </xf>
    <xf numFmtId="40" fontId="31" fillId="35" borderId="0" xfId="57" applyNumberFormat="1" applyFont="1" applyFill="1" applyAlignment="1">
      <alignment horizontal="left" vertical="center" wrapText="1"/>
    </xf>
    <xf numFmtId="40" fontId="31" fillId="35" borderId="94" xfId="57" applyNumberFormat="1" applyFont="1" applyFill="1" applyBorder="1" applyAlignment="1">
      <alignment horizontal="left" vertical="center" wrapText="1"/>
    </xf>
    <xf numFmtId="40" fontId="31" fillId="35" borderId="95" xfId="57" applyNumberFormat="1" applyFont="1" applyFill="1" applyBorder="1" applyAlignment="1">
      <alignment horizontal="left" vertical="center" wrapText="1"/>
    </xf>
    <xf numFmtId="40" fontId="31" fillId="35" borderId="96" xfId="57" applyNumberFormat="1" applyFont="1" applyFill="1" applyBorder="1" applyAlignment="1">
      <alignment horizontal="left" vertical="center" wrapText="1"/>
    </xf>
    <xf numFmtId="40" fontId="31" fillId="35" borderId="97" xfId="57" applyNumberFormat="1" applyFont="1" applyFill="1" applyBorder="1" applyAlignment="1">
      <alignment horizontal="left" vertical="center" wrapText="1"/>
    </xf>
    <xf numFmtId="165" fontId="31" fillId="35" borderId="95" xfId="57" applyNumberFormat="1" applyFont="1" applyFill="1" applyBorder="1" applyAlignment="1">
      <alignment horizontal="center" vertical="center" wrapText="1"/>
    </xf>
    <xf numFmtId="165" fontId="31" fillId="35" borderId="96" xfId="57" applyNumberFormat="1" applyFont="1" applyFill="1" applyBorder="1" applyAlignment="1">
      <alignment horizontal="center" vertical="center" wrapText="1"/>
    </xf>
    <xf numFmtId="165" fontId="31" fillId="35" borderId="97" xfId="57" applyNumberFormat="1" applyFont="1" applyFill="1" applyBorder="1" applyAlignment="1">
      <alignment horizontal="center" vertical="center" wrapText="1"/>
    </xf>
    <xf numFmtId="165" fontId="31" fillId="35" borderId="93" xfId="57" applyNumberFormat="1" applyFont="1" applyFill="1" applyBorder="1" applyAlignment="1">
      <alignment horizontal="center" vertical="center" wrapText="1"/>
    </xf>
    <xf numFmtId="165" fontId="31" fillId="35" borderId="0" xfId="57" applyNumberFormat="1" applyFont="1" applyFill="1" applyAlignment="1">
      <alignment horizontal="center" vertical="center" wrapText="1"/>
    </xf>
    <xf numFmtId="165" fontId="31" fillId="35" borderId="98" xfId="57" applyNumberFormat="1" applyFont="1" applyFill="1" applyBorder="1" applyAlignment="1">
      <alignment horizontal="center" vertical="center" wrapText="1"/>
    </xf>
    <xf numFmtId="165" fontId="31" fillId="35" borderId="103" xfId="57" applyNumberFormat="1" applyFont="1" applyFill="1" applyBorder="1" applyAlignment="1">
      <alignment horizontal="center" vertical="center" wrapText="1"/>
    </xf>
    <xf numFmtId="165" fontId="31" fillId="35" borderId="65" xfId="57" applyNumberFormat="1" applyFont="1" applyFill="1" applyBorder="1" applyAlignment="1">
      <alignment horizontal="center" vertical="center" wrapText="1"/>
    </xf>
    <xf numFmtId="165" fontId="31" fillId="35" borderId="26" xfId="57" applyNumberFormat="1" applyFont="1" applyFill="1" applyBorder="1" applyAlignment="1">
      <alignment horizontal="center" vertical="center" wrapText="1"/>
    </xf>
    <xf numFmtId="40" fontId="31" fillId="35" borderId="2" xfId="57" applyNumberFormat="1" applyFont="1" applyFill="1" applyBorder="1" applyAlignment="1">
      <alignment horizontal="left" vertical="top" wrapText="1"/>
    </xf>
    <xf numFmtId="40" fontId="31" fillId="35" borderId="5" xfId="57" quotePrefix="1" applyNumberFormat="1" applyFont="1" applyFill="1" applyBorder="1" applyAlignment="1">
      <alignment horizontal="left" vertical="top" wrapText="1"/>
    </xf>
    <xf numFmtId="40" fontId="31" fillId="35" borderId="6" xfId="57" quotePrefix="1" applyNumberFormat="1" applyFont="1" applyFill="1" applyBorder="1" applyAlignment="1">
      <alignment horizontal="left" vertical="top" wrapText="1"/>
    </xf>
    <xf numFmtId="165" fontId="34" fillId="35" borderId="16" xfId="57" applyNumberFormat="1" applyFont="1" applyFill="1" applyBorder="1" applyAlignment="1">
      <alignment horizontal="center"/>
    </xf>
    <xf numFmtId="165" fontId="34" fillId="35" borderId="5" xfId="57" applyNumberFormat="1" applyFont="1" applyFill="1" applyBorder="1" applyAlignment="1">
      <alignment horizontal="center"/>
    </xf>
    <xf numFmtId="165" fontId="34" fillId="35" borderId="6" xfId="57" applyNumberFormat="1" applyFont="1" applyFill="1" applyBorder="1" applyAlignment="1">
      <alignment horizontal="center"/>
    </xf>
    <xf numFmtId="0" fontId="34" fillId="35" borderId="19" xfId="57" applyFont="1" applyFill="1" applyBorder="1" applyAlignment="1">
      <alignment horizontal="center" vertical="top" wrapText="1"/>
    </xf>
    <xf numFmtId="0" fontId="34" fillId="35" borderId="20" xfId="57" applyFont="1" applyFill="1" applyBorder="1" applyAlignment="1">
      <alignment horizontal="center" vertical="top" wrapText="1"/>
    </xf>
    <xf numFmtId="0" fontId="34" fillId="35" borderId="21" xfId="57" applyFont="1" applyFill="1" applyBorder="1" applyAlignment="1">
      <alignment horizontal="center" vertical="top" wrapText="1"/>
    </xf>
    <xf numFmtId="0" fontId="58" fillId="0" borderId="0" xfId="0" applyFont="1" applyAlignment="1">
      <alignment horizontal="center" vertical="center" wrapText="1"/>
    </xf>
    <xf numFmtId="40" fontId="31" fillId="41" borderId="19" xfId="57" applyNumberFormat="1" applyFont="1" applyFill="1" applyBorder="1" applyAlignment="1">
      <alignment horizontal="center" vertical="center"/>
    </xf>
    <xf numFmtId="40" fontId="31" fillId="41" borderId="20" xfId="57" applyNumberFormat="1" applyFont="1" applyFill="1" applyBorder="1" applyAlignment="1">
      <alignment horizontal="center" vertical="center"/>
    </xf>
    <xf numFmtId="40" fontId="31" fillId="41" borderId="21" xfId="57" applyNumberFormat="1" applyFont="1" applyFill="1" applyBorder="1" applyAlignment="1">
      <alignment horizontal="center" vertical="center"/>
    </xf>
    <xf numFmtId="0" fontId="89" fillId="41" borderId="0" xfId="0" applyFont="1" applyFill="1" applyAlignment="1">
      <alignment horizontal="center" vertical="center"/>
    </xf>
    <xf numFmtId="0" fontId="31" fillId="35" borderId="107" xfId="57" applyFont="1" applyFill="1" applyBorder="1" applyAlignment="1">
      <alignment horizontal="center" vertical="top" wrapText="1"/>
    </xf>
    <xf numFmtId="40" fontId="31" fillId="35" borderId="107" xfId="57" applyNumberFormat="1" applyFont="1" applyFill="1" applyBorder="1" applyAlignment="1">
      <alignment horizontal="left" vertical="center" wrapText="1"/>
    </xf>
    <xf numFmtId="165" fontId="31" fillId="35" borderId="107" xfId="57" applyNumberFormat="1" applyFont="1" applyFill="1" applyBorder="1" applyAlignment="1">
      <alignment horizontal="center" vertical="center" wrapText="1"/>
    </xf>
    <xf numFmtId="40" fontId="55" fillId="35" borderId="42" xfId="0" applyNumberFormat="1" applyFont="1" applyFill="1" applyBorder="1" applyAlignment="1">
      <alignment horizontal="center" vertical="center"/>
    </xf>
    <xf numFmtId="40" fontId="55" fillId="35" borderId="43" xfId="0" applyNumberFormat="1" applyFont="1" applyFill="1" applyBorder="1" applyAlignment="1">
      <alignment horizontal="center" vertical="center"/>
    </xf>
    <xf numFmtId="40" fontId="55" fillId="37" borderId="45" xfId="0" applyNumberFormat="1" applyFont="1" applyFill="1" applyBorder="1" applyAlignment="1">
      <alignment horizontal="center" vertical="center"/>
    </xf>
    <xf numFmtId="0" fontId="55" fillId="37" borderId="45" xfId="0" applyNumberFormat="1" applyFont="1" applyFill="1" applyBorder="1" applyAlignment="1">
      <alignment horizontal="center" vertical="center" wrapText="1"/>
    </xf>
    <xf numFmtId="40" fontId="55" fillId="37" borderId="46" xfId="0" applyNumberFormat="1" applyFont="1" applyFill="1" applyBorder="1" applyAlignment="1">
      <alignment horizontal="center" vertical="center" wrapText="1"/>
    </xf>
    <xf numFmtId="0" fontId="85" fillId="35" borderId="42" xfId="0" applyFont="1" applyFill="1" applyBorder="1" applyAlignment="1">
      <alignment horizontal="center"/>
    </xf>
    <xf numFmtId="0" fontId="85" fillId="35" borderId="43" xfId="0" applyFont="1" applyFill="1" applyBorder="1" applyAlignment="1">
      <alignment horizontal="center"/>
    </xf>
    <xf numFmtId="0" fontId="85" fillId="35" borderId="106" xfId="0" applyFont="1" applyFill="1" applyBorder="1" applyAlignment="1">
      <alignment horizontal="center"/>
    </xf>
    <xf numFmtId="0" fontId="85" fillId="35" borderId="59" xfId="0" applyFont="1" applyFill="1" applyBorder="1" applyAlignment="1">
      <alignment horizontal="center"/>
    </xf>
    <xf numFmtId="0" fontId="85" fillId="35" borderId="53" xfId="0" applyFont="1" applyFill="1" applyBorder="1" applyAlignment="1">
      <alignment horizontal="center"/>
    </xf>
    <xf numFmtId="40" fontId="30" fillId="35" borderId="46" xfId="0" applyNumberFormat="1" applyFont="1" applyFill="1" applyBorder="1" applyAlignment="1">
      <alignment horizontal="left" vertical="top" wrapText="1"/>
    </xf>
    <xf numFmtId="40" fontId="30" fillId="35" borderId="46" xfId="0" quotePrefix="1" applyNumberFormat="1" applyFont="1" applyFill="1" applyBorder="1" applyAlignment="1">
      <alignment horizontal="left" vertical="top" wrapText="1"/>
    </xf>
    <xf numFmtId="40" fontId="32" fillId="35" borderId="56" xfId="0" applyNumberFormat="1" applyFont="1" applyFill="1" applyBorder="1" applyAlignment="1">
      <alignment horizontal="center"/>
    </xf>
    <xf numFmtId="40" fontId="32" fillId="35" borderId="59" xfId="0" applyNumberFormat="1" applyFont="1" applyFill="1" applyBorder="1" applyAlignment="1">
      <alignment horizontal="center"/>
    </xf>
    <xf numFmtId="40" fontId="32" fillId="35" borderId="53" xfId="0" applyNumberFormat="1" applyFont="1" applyFill="1" applyBorder="1" applyAlignment="1">
      <alignment horizontal="center"/>
    </xf>
    <xf numFmtId="40" fontId="31" fillId="35" borderId="70" xfId="0" applyNumberFormat="1" applyFont="1" applyFill="1" applyBorder="1" applyAlignment="1">
      <alignment horizontal="center" vertical="center" wrapText="1"/>
    </xf>
    <xf numFmtId="40" fontId="31" fillId="35" borderId="71" xfId="0" applyNumberFormat="1" applyFont="1" applyFill="1" applyBorder="1" applyAlignment="1">
      <alignment horizontal="center" vertical="center" wrapText="1"/>
    </xf>
    <xf numFmtId="40" fontId="31" fillId="35" borderId="72" xfId="0" applyNumberFormat="1" applyFont="1" applyFill="1" applyBorder="1" applyAlignment="1">
      <alignment horizontal="center" vertical="center" wrapText="1"/>
    </xf>
    <xf numFmtId="0" fontId="41" fillId="35" borderId="42" xfId="0" applyFont="1" applyFill="1" applyBorder="1" applyAlignment="1">
      <alignment horizontal="center"/>
    </xf>
    <xf numFmtId="0" fontId="41" fillId="35" borderId="43" xfId="0" applyFont="1" applyFill="1" applyBorder="1" applyAlignment="1">
      <alignment horizontal="center"/>
    </xf>
    <xf numFmtId="40" fontId="53" fillId="35" borderId="67" xfId="0" applyNumberFormat="1" applyFont="1" applyFill="1" applyBorder="1" applyAlignment="1">
      <alignment horizontal="center" vertical="center" wrapText="1"/>
    </xf>
    <xf numFmtId="40" fontId="53" fillId="35" borderId="68" xfId="0" applyNumberFormat="1" applyFont="1" applyFill="1" applyBorder="1" applyAlignment="1">
      <alignment horizontal="center" vertical="center"/>
    </xf>
    <xf numFmtId="40" fontId="53" fillId="35" borderId="69" xfId="0" applyNumberFormat="1" applyFont="1" applyFill="1" applyBorder="1" applyAlignment="1">
      <alignment horizontal="center" vertical="center"/>
    </xf>
    <xf numFmtId="0" fontId="55" fillId="37" borderId="46" xfId="0" applyNumberFormat="1" applyFont="1" applyFill="1" applyBorder="1" applyAlignment="1">
      <alignment horizontal="center" vertical="top" wrapText="1"/>
    </xf>
    <xf numFmtId="165" fontId="34" fillId="35" borderId="55" xfId="0" applyNumberFormat="1" applyFont="1" applyFill="1" applyBorder="1" applyAlignment="1">
      <alignment horizontal="center"/>
    </xf>
    <xf numFmtId="165" fontId="34" fillId="35" borderId="49" xfId="0" applyNumberFormat="1" applyFont="1" applyFill="1" applyBorder="1" applyAlignment="1">
      <alignment horizontal="center"/>
    </xf>
    <xf numFmtId="0" fontId="53" fillId="36" borderId="107" xfId="0" applyFont="1" applyFill="1" applyBorder="1" applyAlignment="1">
      <alignment horizontal="center" vertical="center" wrapText="1"/>
    </xf>
    <xf numFmtId="0" fontId="53" fillId="36" borderId="108" xfId="0" applyFont="1" applyFill="1" applyBorder="1" applyAlignment="1">
      <alignment horizontal="center" vertical="center" wrapText="1"/>
    </xf>
    <xf numFmtId="0" fontId="53" fillId="36" borderId="109" xfId="0" applyFont="1" applyFill="1" applyBorder="1" applyAlignment="1">
      <alignment horizontal="center" vertical="center" wrapText="1"/>
    </xf>
    <xf numFmtId="0" fontId="53" fillId="36" borderId="110" xfId="0" applyFont="1" applyFill="1" applyBorder="1" applyAlignment="1">
      <alignment horizontal="center" vertical="center" wrapText="1"/>
    </xf>
    <xf numFmtId="0" fontId="58" fillId="0" borderId="108" xfId="0" applyFont="1" applyBorder="1" applyAlignment="1">
      <alignment horizontal="center" vertical="center"/>
    </xf>
    <xf numFmtId="0" fontId="58" fillId="0" borderId="109" xfId="0" applyFont="1" applyBorder="1" applyAlignment="1">
      <alignment horizontal="center" vertical="center"/>
    </xf>
    <xf numFmtId="0" fontId="58" fillId="0" borderId="110" xfId="0" applyFont="1" applyBorder="1" applyAlignment="1">
      <alignment horizontal="center" vertical="center"/>
    </xf>
    <xf numFmtId="49" fontId="58" fillId="0" borderId="108" xfId="0" applyNumberFormat="1" applyFont="1" applyBorder="1" applyAlignment="1">
      <alignment horizontal="center" vertical="center"/>
    </xf>
    <xf numFmtId="49" fontId="58" fillId="0" borderId="109" xfId="0" applyNumberFormat="1" applyFont="1" applyBorder="1" applyAlignment="1">
      <alignment horizontal="center" vertical="center"/>
    </xf>
    <xf numFmtId="49" fontId="58" fillId="0" borderId="110" xfId="0" applyNumberFormat="1" applyFont="1" applyBorder="1" applyAlignment="1">
      <alignment horizontal="center" vertical="center"/>
    </xf>
    <xf numFmtId="0" fontId="53" fillId="0" borderId="0" xfId="0" applyFont="1" applyAlignment="1">
      <alignment horizontal="center"/>
    </xf>
    <xf numFmtId="40" fontId="30" fillId="37" borderId="46" xfId="0" applyNumberFormat="1" applyFont="1" applyFill="1" applyBorder="1" applyAlignment="1">
      <alignment horizontal="left" vertical="top" wrapText="1"/>
    </xf>
    <xf numFmtId="165" fontId="34" fillId="35" borderId="46" xfId="0" quotePrefix="1" applyNumberFormat="1" applyFont="1" applyFill="1" applyBorder="1" applyAlignment="1">
      <alignment horizontal="center"/>
    </xf>
    <xf numFmtId="0" fontId="38" fillId="35" borderId="0" xfId="0" applyFont="1" applyFill="1" applyBorder="1" applyAlignment="1">
      <alignment horizontal="center" vertical="center" wrapText="1"/>
    </xf>
    <xf numFmtId="0" fontId="38" fillId="35" borderId="0" xfId="0" applyFont="1" applyFill="1" applyBorder="1" applyAlignment="1">
      <alignment horizontal="center" vertical="center"/>
    </xf>
    <xf numFmtId="40" fontId="40" fillId="35" borderId="0" xfId="0" applyNumberFormat="1" applyFont="1" applyFill="1" applyBorder="1" applyAlignment="1">
      <alignment horizontal="left" vertical="top" wrapText="1"/>
    </xf>
    <xf numFmtId="0" fontId="40" fillId="35" borderId="0" xfId="0" applyFont="1" applyFill="1" applyBorder="1" applyAlignment="1">
      <alignment horizontal="left" vertical="top" wrapText="1"/>
    </xf>
    <xf numFmtId="0" fontId="42" fillId="35" borderId="0" xfId="0" applyFont="1" applyFill="1" applyBorder="1" applyAlignment="1">
      <alignment horizontal="center" vertical="center"/>
    </xf>
    <xf numFmtId="17" fontId="41" fillId="35" borderId="0" xfId="0" applyNumberFormat="1" applyFont="1" applyFill="1" applyBorder="1" applyAlignment="1">
      <alignment horizontal="center"/>
    </xf>
    <xf numFmtId="0" fontId="41" fillId="35" borderId="0" xfId="0" applyFont="1" applyFill="1" applyBorder="1" applyAlignment="1">
      <alignment horizontal="center"/>
    </xf>
    <xf numFmtId="0" fontId="41" fillId="35" borderId="51" xfId="0" applyFont="1" applyFill="1" applyBorder="1" applyAlignment="1">
      <alignment horizontal="center" vertical="center"/>
    </xf>
    <xf numFmtId="0" fontId="42" fillId="35" borderId="0" xfId="0" applyFont="1" applyFill="1" applyBorder="1" applyAlignment="1">
      <alignment horizontal="center" vertical="center" wrapText="1"/>
    </xf>
    <xf numFmtId="0" fontId="45" fillId="35" borderId="45" xfId="0" applyFont="1" applyFill="1" applyBorder="1" applyAlignment="1">
      <alignment horizontal="left" vertical="center"/>
    </xf>
    <xf numFmtId="0" fontId="45" fillId="35" borderId="46" xfId="0" applyFont="1" applyFill="1" applyBorder="1" applyAlignment="1">
      <alignment horizontal="left" vertical="center"/>
    </xf>
    <xf numFmtId="0" fontId="39" fillId="35" borderId="45" xfId="0" applyFont="1" applyFill="1" applyBorder="1" applyAlignment="1">
      <alignment horizontal="left" vertical="center"/>
    </xf>
    <xf numFmtId="0" fontId="39" fillId="35" borderId="46" xfId="0" applyFont="1" applyFill="1" applyBorder="1" applyAlignment="1">
      <alignment horizontal="left" vertical="center"/>
    </xf>
    <xf numFmtId="0" fontId="39" fillId="35" borderId="45" xfId="0" applyFont="1" applyFill="1" applyBorder="1" applyAlignment="1">
      <alignment vertical="center"/>
    </xf>
    <xf numFmtId="0" fontId="39" fillId="35" borderId="46" xfId="0" applyFont="1" applyFill="1" applyBorder="1" applyAlignment="1">
      <alignment vertical="center"/>
    </xf>
    <xf numFmtId="0" fontId="41" fillId="35" borderId="51" xfId="0" applyFont="1" applyFill="1" applyBorder="1" applyAlignment="1">
      <alignment horizontal="center" vertical="center" wrapText="1"/>
    </xf>
    <xf numFmtId="0" fontId="46" fillId="35" borderId="46" xfId="57" applyFont="1" applyFill="1" applyBorder="1" applyAlignment="1">
      <alignment horizontal="center" vertical="center"/>
    </xf>
    <xf numFmtId="0" fontId="38" fillId="35" borderId="76" xfId="57" applyFont="1" applyFill="1" applyBorder="1" applyAlignment="1">
      <alignment horizontal="center" vertical="center"/>
    </xf>
    <xf numFmtId="0" fontId="38" fillId="35" borderId="46" xfId="57" applyFont="1" applyFill="1" applyBorder="1" applyAlignment="1">
      <alignment horizontal="center" vertical="center"/>
    </xf>
    <xf numFmtId="0" fontId="38" fillId="35" borderId="76" xfId="57" applyFont="1" applyFill="1" applyBorder="1" applyAlignment="1">
      <alignment horizontal="center" vertical="center" wrapText="1"/>
    </xf>
    <xf numFmtId="0" fontId="38" fillId="35" borderId="46" xfId="57" applyFont="1" applyFill="1" applyBorder="1" applyAlignment="1">
      <alignment horizontal="center" vertical="center" wrapText="1"/>
    </xf>
    <xf numFmtId="40" fontId="46" fillId="35" borderId="73" xfId="57" applyNumberFormat="1" applyFont="1" applyFill="1" applyBorder="1" applyAlignment="1">
      <alignment horizontal="center" vertical="center"/>
    </xf>
    <xf numFmtId="0" fontId="46" fillId="35" borderId="74" xfId="57" applyFont="1" applyFill="1" applyBorder="1" applyAlignment="1">
      <alignment horizontal="center" vertical="center"/>
    </xf>
    <xf numFmtId="0" fontId="46" fillId="35" borderId="75" xfId="57" applyFont="1" applyFill="1" applyBorder="1" applyAlignment="1">
      <alignment horizontal="center" vertical="center"/>
    </xf>
    <xf numFmtId="0" fontId="38" fillId="35" borderId="77" xfId="57" applyFont="1" applyFill="1" applyBorder="1" applyAlignment="1">
      <alignment horizontal="center" vertical="center"/>
    </xf>
    <xf numFmtId="0" fontId="38" fillId="35" borderId="78" xfId="57" applyFont="1" applyFill="1" applyBorder="1" applyAlignment="1">
      <alignment horizontal="center" vertical="center" wrapText="1"/>
    </xf>
    <xf numFmtId="0" fontId="38" fillId="35" borderId="79" xfId="57" applyFont="1" applyFill="1" applyBorder="1" applyAlignment="1">
      <alignment horizontal="center" vertical="center" wrapText="1"/>
    </xf>
    <xf numFmtId="164" fontId="47" fillId="35" borderId="77" xfId="72" applyFont="1" applyFill="1" applyBorder="1" applyAlignment="1">
      <alignment horizontal="center" vertical="center"/>
    </xf>
    <xf numFmtId="164" fontId="81" fillId="35" borderId="77" xfId="72" applyFont="1" applyFill="1" applyBorder="1" applyAlignment="1">
      <alignment horizontal="center" vertical="center"/>
    </xf>
    <xf numFmtId="0" fontId="49" fillId="35" borderId="76" xfId="57" applyFont="1" applyFill="1" applyBorder="1" applyAlignment="1">
      <alignment horizontal="center" vertical="center"/>
    </xf>
    <xf numFmtId="0" fontId="49" fillId="35" borderId="46" xfId="57" applyFont="1" applyFill="1" applyBorder="1" applyAlignment="1">
      <alignment horizontal="center" vertical="center"/>
    </xf>
    <xf numFmtId="40" fontId="49" fillId="35" borderId="73" xfId="57" applyNumberFormat="1" applyFont="1" applyFill="1" applyBorder="1" applyAlignment="1">
      <alignment horizontal="center" vertical="center" wrapText="1"/>
    </xf>
    <xf numFmtId="0" fontId="49" fillId="35" borderId="74" xfId="57" applyFont="1" applyFill="1" applyBorder="1" applyAlignment="1">
      <alignment horizontal="center" vertical="center" wrapText="1"/>
    </xf>
    <xf numFmtId="0" fontId="49" fillId="35" borderId="75" xfId="57" applyFont="1" applyFill="1" applyBorder="1" applyAlignment="1">
      <alignment horizontal="center" vertical="center" wrapText="1"/>
    </xf>
    <xf numFmtId="0" fontId="40" fillId="35" borderId="76" xfId="57" applyFont="1" applyFill="1" applyBorder="1" applyAlignment="1">
      <alignment horizontal="center" vertical="center"/>
    </xf>
    <xf numFmtId="0" fontId="40" fillId="35" borderId="46" xfId="57" applyFont="1" applyFill="1" applyBorder="1" applyAlignment="1">
      <alignment horizontal="center" vertical="center"/>
    </xf>
    <xf numFmtId="0" fontId="40" fillId="35" borderId="77" xfId="57" applyFont="1" applyFill="1" applyBorder="1" applyAlignment="1">
      <alignment horizontal="center" vertical="center"/>
    </xf>
    <xf numFmtId="0" fontId="38" fillId="35" borderId="77" xfId="57" applyFont="1" applyFill="1" applyBorder="1" applyAlignment="1">
      <alignment horizontal="center" vertical="center" wrapText="1"/>
    </xf>
    <xf numFmtId="40" fontId="49" fillId="35" borderId="73" xfId="57" applyNumberFormat="1" applyFont="1" applyFill="1" applyBorder="1" applyAlignment="1">
      <alignment horizontal="center" vertical="center"/>
    </xf>
    <xf numFmtId="0" fontId="49" fillId="35" borderId="74" xfId="57" applyFont="1" applyFill="1" applyBorder="1" applyAlignment="1">
      <alignment horizontal="center" vertical="center"/>
    </xf>
    <xf numFmtId="0" fontId="49" fillId="35" borderId="75" xfId="57" applyFont="1" applyFill="1" applyBorder="1" applyAlignment="1">
      <alignment horizontal="center" vertical="center"/>
    </xf>
    <xf numFmtId="40" fontId="49" fillId="35" borderId="42" xfId="57" applyNumberFormat="1" applyFont="1" applyFill="1" applyBorder="1" applyAlignment="1">
      <alignment horizontal="center" vertical="center" wrapText="1"/>
    </xf>
    <xf numFmtId="0" fontId="49" fillId="35" borderId="43" xfId="57" applyFont="1" applyFill="1" applyBorder="1" applyAlignment="1">
      <alignment horizontal="center" vertical="center" wrapText="1"/>
    </xf>
    <xf numFmtId="0" fontId="40" fillId="35" borderId="45" xfId="57" applyFont="1" applyFill="1" applyBorder="1" applyAlignment="1">
      <alignment horizontal="center" vertical="center" wrapText="1"/>
    </xf>
    <xf numFmtId="0" fontId="40" fillId="35" borderId="46" xfId="57" applyFont="1" applyFill="1" applyBorder="1" applyAlignment="1">
      <alignment horizontal="center" vertical="center" wrapText="1"/>
    </xf>
    <xf numFmtId="0" fontId="38" fillId="35" borderId="45" xfId="57" applyFont="1" applyFill="1" applyBorder="1" applyAlignment="1">
      <alignment horizontal="center" vertical="center"/>
    </xf>
    <xf numFmtId="0" fontId="56" fillId="35" borderId="76" xfId="57" applyFont="1" applyFill="1" applyBorder="1" applyAlignment="1">
      <alignment horizontal="center" vertical="center"/>
    </xf>
    <xf numFmtId="0" fontId="56" fillId="35" borderId="46" xfId="57" applyFont="1" applyFill="1" applyBorder="1" applyAlignment="1">
      <alignment horizontal="center" vertical="center"/>
    </xf>
    <xf numFmtId="40" fontId="33" fillId="35" borderId="46" xfId="0" applyNumberFormat="1" applyFont="1" applyFill="1" applyBorder="1" applyAlignment="1">
      <alignment horizontal="center" vertical="center"/>
    </xf>
    <xf numFmtId="40" fontId="33" fillId="35" borderId="77" xfId="0" applyNumberFormat="1" applyFont="1" applyFill="1" applyBorder="1" applyAlignment="1">
      <alignment horizontal="center" vertical="center"/>
    </xf>
    <xf numFmtId="0" fontId="56" fillId="35" borderId="78" xfId="57" applyFont="1" applyFill="1" applyBorder="1" applyAlignment="1">
      <alignment horizontal="center" vertical="center"/>
    </xf>
    <xf numFmtId="0" fontId="56" fillId="35" borderId="79" xfId="57" applyFont="1" applyFill="1" applyBorder="1" applyAlignment="1">
      <alignment horizontal="center" vertical="center"/>
    </xf>
    <xf numFmtId="40" fontId="68" fillId="35" borderId="84" xfId="0" applyNumberFormat="1" applyFont="1" applyFill="1" applyBorder="1" applyAlignment="1">
      <alignment horizontal="center" vertical="center"/>
    </xf>
    <xf numFmtId="0" fontId="29" fillId="35" borderId="85" xfId="0" applyFont="1" applyFill="1" applyBorder="1" applyAlignment="1"/>
    <xf numFmtId="0" fontId="29" fillId="35" borderId="86" xfId="0" applyFont="1" applyFill="1" applyBorder="1" applyAlignment="1"/>
    <xf numFmtId="0" fontId="56" fillId="35" borderId="76" xfId="0" applyFont="1" applyFill="1" applyBorder="1" applyAlignment="1">
      <alignment horizontal="center" vertical="center"/>
    </xf>
    <xf numFmtId="0" fontId="56" fillId="35" borderId="46" xfId="0" applyFont="1" applyFill="1" applyBorder="1" applyAlignment="1">
      <alignment horizontal="center" vertical="center"/>
    </xf>
    <xf numFmtId="43" fontId="79" fillId="35" borderId="0" xfId="77" applyFont="1" applyFill="1" applyBorder="1" applyAlignment="1">
      <alignment horizontal="center" vertical="center" wrapText="1"/>
    </xf>
    <xf numFmtId="40" fontId="78" fillId="35" borderId="0" xfId="78" applyNumberFormat="1" applyFont="1" applyFill="1" applyBorder="1" applyAlignment="1">
      <alignment horizontal="center" vertical="center" wrapText="1"/>
    </xf>
    <xf numFmtId="0" fontId="72" fillId="35" borderId="0" xfId="78" applyFont="1" applyFill="1" applyBorder="1" applyAlignment="1">
      <alignment horizontal="center" vertical="center"/>
    </xf>
    <xf numFmtId="0" fontId="75" fillId="35" borderId="0" xfId="78" applyFont="1" applyFill="1" applyBorder="1" applyAlignment="1">
      <alignment horizontal="left" vertical="center"/>
    </xf>
    <xf numFmtId="0" fontId="74" fillId="35" borderId="0" xfId="78" applyFont="1" applyFill="1" applyBorder="1" applyAlignment="1">
      <alignment horizontal="center" vertical="center" wrapText="1"/>
    </xf>
    <xf numFmtId="0" fontId="74" fillId="35" borderId="0" xfId="78" applyFont="1" applyFill="1" applyBorder="1" applyAlignment="1">
      <alignment horizontal="center" vertical="center"/>
    </xf>
    <xf numFmtId="0" fontId="78" fillId="35" borderId="0" xfId="78" applyFont="1" applyFill="1" applyBorder="1" applyAlignment="1">
      <alignment horizontal="center" vertical="center"/>
    </xf>
    <xf numFmtId="0" fontId="72" fillId="0" borderId="0" xfId="78" applyFont="1" applyAlignment="1">
      <alignment horizontal="center" vertical="center"/>
    </xf>
    <xf numFmtId="0" fontId="73" fillId="0" borderId="0" xfId="78" applyFont="1" applyAlignment="1">
      <alignment horizontal="left" vertical="center"/>
    </xf>
    <xf numFmtId="0" fontId="74" fillId="0" borderId="0" xfId="78" applyFont="1" applyAlignment="1">
      <alignment horizontal="center" vertical="center" wrapText="1"/>
    </xf>
    <xf numFmtId="0" fontId="74" fillId="0" borderId="0" xfId="78" applyFont="1" applyAlignment="1">
      <alignment horizontal="center" vertical="center"/>
    </xf>
    <xf numFmtId="0" fontId="3" fillId="33" borderId="0" xfId="76" applyFill="1" applyAlignment="1">
      <alignment horizontal="center"/>
    </xf>
    <xf numFmtId="0" fontId="27" fillId="33" borderId="0" xfId="76" applyFont="1" applyFill="1" applyAlignment="1">
      <alignment horizontal="left" vertical="center" wrapText="1"/>
    </xf>
    <xf numFmtId="0" fontId="27" fillId="33" borderId="0" xfId="76" applyFont="1" applyFill="1" applyAlignment="1">
      <alignment horizontal="center"/>
    </xf>
    <xf numFmtId="0" fontId="27" fillId="33" borderId="0" xfId="76" applyFont="1" applyFill="1" applyAlignment="1">
      <alignment horizontal="center" vertical="center"/>
    </xf>
    <xf numFmtId="40" fontId="40" fillId="33" borderId="0" xfId="57" applyNumberFormat="1" applyFont="1" applyFill="1" applyAlignment="1">
      <alignment horizontal="center" vertical="center" wrapText="1"/>
    </xf>
    <xf numFmtId="0" fontId="40" fillId="33" borderId="0" xfId="57" applyFont="1" applyFill="1" applyAlignment="1">
      <alignment horizontal="center" vertical="center" wrapText="1"/>
    </xf>
    <xf numFmtId="0" fontId="51" fillId="33" borderId="37" xfId="57" applyFont="1" applyFill="1" applyBorder="1" applyAlignment="1">
      <alignment horizontal="center" vertical="top" wrapText="1"/>
    </xf>
    <xf numFmtId="0" fontId="51" fillId="33" borderId="30" xfId="57" applyFont="1" applyFill="1" applyBorder="1" applyAlignment="1">
      <alignment horizontal="center" vertical="top" wrapText="1"/>
    </xf>
    <xf numFmtId="0" fontId="38" fillId="33" borderId="18" xfId="57" applyFont="1" applyFill="1" applyBorder="1" applyAlignment="1">
      <alignment horizontal="center" vertical="center" wrapText="1"/>
    </xf>
    <xf numFmtId="0" fontId="38" fillId="33" borderId="31" xfId="57" applyFont="1" applyFill="1" applyBorder="1" applyAlignment="1">
      <alignment horizontal="center" vertical="center" wrapText="1"/>
    </xf>
    <xf numFmtId="0" fontId="38" fillId="33" borderId="18" xfId="57" applyFont="1" applyFill="1" applyBorder="1" applyAlignment="1">
      <alignment horizontal="center" vertical="center"/>
    </xf>
    <xf numFmtId="0" fontId="38" fillId="33" borderId="31" xfId="57" applyFont="1" applyFill="1" applyBorder="1" applyAlignment="1">
      <alignment horizontal="center" vertical="center"/>
    </xf>
    <xf numFmtId="0" fontId="46" fillId="33" borderId="19" xfId="57" applyFont="1" applyFill="1" applyBorder="1" applyAlignment="1">
      <alignment horizontal="center" vertical="center"/>
    </xf>
    <xf numFmtId="0" fontId="46" fillId="33" borderId="20" xfId="57" applyFont="1" applyFill="1" applyBorder="1" applyAlignment="1">
      <alignment horizontal="center" vertical="center"/>
    </xf>
    <xf numFmtId="0" fontId="46" fillId="33" borderId="21" xfId="57" applyFont="1" applyFill="1" applyBorder="1" applyAlignment="1">
      <alignment horizontal="center" vertical="center"/>
    </xf>
    <xf numFmtId="164" fontId="47" fillId="33" borderId="64" xfId="72" applyFont="1" applyFill="1" applyBorder="1" applyAlignment="1">
      <alignment horizontal="center" vertical="center"/>
    </xf>
    <xf numFmtId="164" fontId="47" fillId="33" borderId="65" xfId="72" applyFont="1" applyFill="1" applyBorder="1" applyAlignment="1">
      <alignment horizontal="center" vertical="center"/>
    </xf>
    <xf numFmtId="164" fontId="47" fillId="33" borderId="66" xfId="72" applyFont="1" applyFill="1" applyBorder="1" applyAlignment="1">
      <alignment horizontal="center" vertical="center"/>
    </xf>
    <xf numFmtId="0" fontId="49" fillId="33" borderId="19" xfId="57" applyFont="1" applyFill="1" applyBorder="1" applyAlignment="1">
      <alignment horizontal="center" vertical="center"/>
    </xf>
    <xf numFmtId="0" fontId="49" fillId="33" borderId="20" xfId="57" applyFont="1" applyFill="1" applyBorder="1" applyAlignment="1">
      <alignment horizontal="center" vertical="center"/>
    </xf>
    <xf numFmtId="0" fontId="38" fillId="33" borderId="19" xfId="57" applyFont="1" applyFill="1" applyBorder="1" applyAlignment="1">
      <alignment horizontal="center" vertical="center" wrapText="1"/>
    </xf>
    <xf numFmtId="0" fontId="38" fillId="33" borderId="20" xfId="57" applyFont="1" applyFill="1" applyBorder="1" applyAlignment="1">
      <alignment horizontal="center" vertical="center" wrapText="1"/>
    </xf>
    <xf numFmtId="0" fontId="38" fillId="33" borderId="21" xfId="57" applyFont="1" applyFill="1" applyBorder="1" applyAlignment="1">
      <alignment horizontal="center" vertical="center" wrapText="1"/>
    </xf>
    <xf numFmtId="164" fontId="47" fillId="33" borderId="18" xfId="72" applyFont="1" applyFill="1" applyBorder="1" applyAlignment="1">
      <alignment horizontal="center" vertical="center"/>
    </xf>
    <xf numFmtId="164" fontId="47" fillId="33" borderId="33" xfId="72" applyFont="1" applyFill="1" applyBorder="1" applyAlignment="1">
      <alignment horizontal="center" vertical="center"/>
    </xf>
    <xf numFmtId="164" fontId="47" fillId="33" borderId="31" xfId="72" applyFont="1" applyFill="1" applyBorder="1" applyAlignment="1">
      <alignment horizontal="center" vertical="center"/>
    </xf>
    <xf numFmtId="40" fontId="46" fillId="33" borderId="19" xfId="57" applyNumberFormat="1" applyFont="1" applyFill="1" applyBorder="1" applyAlignment="1">
      <alignment horizontal="center" vertical="center" wrapText="1"/>
    </xf>
    <xf numFmtId="0" fontId="38" fillId="33" borderId="19" xfId="57" applyFont="1" applyFill="1" applyBorder="1" applyAlignment="1">
      <alignment horizontal="center" vertical="center"/>
    </xf>
    <xf numFmtId="0" fontId="38" fillId="33" borderId="20" xfId="57" applyFont="1" applyFill="1" applyBorder="1" applyAlignment="1">
      <alignment horizontal="center" vertical="center"/>
    </xf>
    <xf numFmtId="0" fontId="38" fillId="33" borderId="21" xfId="57" applyFont="1" applyFill="1" applyBorder="1" applyAlignment="1">
      <alignment horizontal="center" vertical="center"/>
    </xf>
    <xf numFmtId="0" fontId="49" fillId="33" borderId="19" xfId="57" applyFont="1" applyFill="1" applyBorder="1" applyAlignment="1">
      <alignment horizontal="center" vertical="center" wrapText="1"/>
    </xf>
    <xf numFmtId="0" fontId="49" fillId="33" borderId="20" xfId="57" applyFont="1" applyFill="1" applyBorder="1" applyAlignment="1">
      <alignment horizontal="center" vertical="center" wrapText="1"/>
    </xf>
    <xf numFmtId="0" fontId="49" fillId="33" borderId="21" xfId="57" applyFont="1" applyFill="1" applyBorder="1" applyAlignment="1">
      <alignment horizontal="center" vertical="center" wrapText="1"/>
    </xf>
    <xf numFmtId="0" fontId="51" fillId="33" borderId="29" xfId="57" applyFont="1" applyFill="1" applyBorder="1" applyAlignment="1">
      <alignment horizontal="center" vertical="center" wrapText="1"/>
    </xf>
    <xf numFmtId="0" fontId="51" fillId="33" borderId="0" xfId="57" applyFont="1" applyFill="1" applyAlignment="1">
      <alignment horizontal="center" vertical="center" wrapText="1"/>
    </xf>
    <xf numFmtId="0" fontId="40" fillId="33" borderId="29" xfId="57" applyFont="1" applyFill="1" applyBorder="1" applyAlignment="1">
      <alignment horizontal="center" vertical="center" wrapText="1"/>
    </xf>
  </cellXfs>
  <cellStyles count="8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77" builtinId="3"/>
    <cellStyle name="Comma 2" xfId="43" xr:uid="{00000000-0005-0000-0000-00001C000000}"/>
    <cellStyle name="Comma 2 2" xfId="49" xr:uid="{00000000-0005-0000-0000-00001D000000}"/>
    <cellStyle name="Comma 3" xfId="44" xr:uid="{00000000-0005-0000-0000-00001E000000}"/>
    <cellStyle name="Comma 4" xfId="50" xr:uid="{00000000-0005-0000-0000-00001F000000}"/>
    <cellStyle name="Comma 4 2" xfId="51" xr:uid="{00000000-0005-0000-0000-000020000000}"/>
    <cellStyle name="Comma 4 3" xfId="52" xr:uid="{00000000-0005-0000-0000-000021000000}"/>
    <cellStyle name="Comma 5" xfId="53" xr:uid="{00000000-0005-0000-0000-000022000000}"/>
    <cellStyle name="Comma 6" xfId="54" xr:uid="{00000000-0005-0000-0000-000023000000}"/>
    <cellStyle name="Comma 7" xfId="55" xr:uid="{00000000-0005-0000-0000-000024000000}"/>
    <cellStyle name="Comma 8" xfId="48" xr:uid="{00000000-0005-0000-0000-000025000000}"/>
    <cellStyle name="Comma 8 2" xfId="73" xr:uid="{00000000-0005-0000-0000-000026000000}"/>
    <cellStyle name="Comma 9" xfId="72" xr:uid="{00000000-0005-0000-0000-000027000000}"/>
    <cellStyle name="Currency 2" xfId="56" xr:uid="{00000000-0005-0000-0000-000028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rmal 10" xfId="79" xr:uid="{00000000-0005-0000-0000-000033000000}"/>
    <cellStyle name="Normal 13" xfId="57" xr:uid="{00000000-0005-0000-0000-000034000000}"/>
    <cellStyle name="Normal 14" xfId="58" xr:uid="{00000000-0005-0000-0000-000035000000}"/>
    <cellStyle name="Normal 2" xfId="42" xr:uid="{00000000-0005-0000-0000-000036000000}"/>
    <cellStyle name="Normal 2 2" xfId="46" xr:uid="{00000000-0005-0000-0000-000037000000}"/>
    <cellStyle name="Normal 2 2 2" xfId="59" xr:uid="{00000000-0005-0000-0000-000038000000}"/>
    <cellStyle name="Normal 2 3" xfId="60" xr:uid="{00000000-0005-0000-0000-000039000000}"/>
    <cellStyle name="Normal 22" xfId="61" xr:uid="{00000000-0005-0000-0000-00003A000000}"/>
    <cellStyle name="Normal 3" xfId="45" xr:uid="{00000000-0005-0000-0000-00003B000000}"/>
    <cellStyle name="Normal 3 2" xfId="62" xr:uid="{00000000-0005-0000-0000-00003C000000}"/>
    <cellStyle name="Normal 4" xfId="63" xr:uid="{00000000-0005-0000-0000-00003D000000}"/>
    <cellStyle name="Normal 5" xfId="64" xr:uid="{00000000-0005-0000-0000-00003E000000}"/>
    <cellStyle name="Normal 6" xfId="65" xr:uid="{00000000-0005-0000-0000-00003F000000}"/>
    <cellStyle name="Normal 7" xfId="66" xr:uid="{00000000-0005-0000-0000-000040000000}"/>
    <cellStyle name="Normal 8" xfId="47" xr:uid="{00000000-0005-0000-0000-000041000000}"/>
    <cellStyle name="Normal 8 2" xfId="74" xr:uid="{00000000-0005-0000-0000-000042000000}"/>
    <cellStyle name="Normal 9" xfId="75" xr:uid="{00000000-0005-0000-0000-000043000000}"/>
    <cellStyle name="Normal 9 2" xfId="76" xr:uid="{00000000-0005-0000-0000-000044000000}"/>
    <cellStyle name="Normal 9 2 2" xfId="78" xr:uid="{00000000-0005-0000-0000-000045000000}"/>
    <cellStyle name="Note" xfId="37" builtinId="10" customBuiltin="1"/>
    <cellStyle name="Output" xfId="38" builtinId="21" customBuiltin="1"/>
    <cellStyle name="Percent 2 2" xfId="67" xr:uid="{00000000-0005-0000-0000-000048000000}"/>
    <cellStyle name="Percent 2 3 2" xfId="68" xr:uid="{00000000-0005-0000-0000-000049000000}"/>
    <cellStyle name="Percent 3" xfId="69" xr:uid="{00000000-0005-0000-0000-00004A000000}"/>
    <cellStyle name="Title" xfId="39" builtinId="15" customBuiltin="1"/>
    <cellStyle name="Total" xfId="40" builtinId="25" customBuiltin="1"/>
    <cellStyle name="Warning Text" xfId="41" builtinId="11" customBuiltin="1"/>
    <cellStyle name="千位分隔 4 2" xfId="70" xr:uid="{00000000-0005-0000-0000-00004E000000}"/>
    <cellStyle name="常规 2" xfId="71" xr:uid="{00000000-0005-0000-0000-00004F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2.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63500</xdr:colOff>
      <xdr:row>0</xdr:row>
      <xdr:rowOff>25400</xdr:rowOff>
    </xdr:from>
    <xdr:to>
      <xdr:col>6</xdr:col>
      <xdr:colOff>416039</xdr:colOff>
      <xdr:row>6</xdr:row>
      <xdr:rowOff>25400</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1900" y="25400"/>
          <a:ext cx="1571739" cy="971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hmed\Desktop\Copy%20of%20BOQ%20OF%20SPORTS%20COMPLEX%20BAGH(27-8-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hmed\AHMED(work)\Work%20Done\CWE\PM%20House\FINAL%20BOQ%20PM%20HOUSE%20BUILDINGS%20(18-12-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ject\Space%20Construction\PSIC%20House%20IPC-2\IPC-1%20PSIC%20Hous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Project\Space%20Construction\PSIC%20House%20IPC-2\IPC-1%20PSIC%20Hous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Bilal\Desktop\New%20folder%20(4)\MR%20NASIR%20TARIQ%20KORANG\PLOT%20NO%2015,%20JOHAR%20BLVD%20OPTIMIZED%20SHEE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Project\Blue%20Arc\BOQs%20Plot%20No%20126,%20St-07,%20Club%20City\Plot%20No.126,%20St-07,%20Club%20Ci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Indoor games building"/>
      <sheetName val="Gard room and main gate"/>
      <sheetName val="Boundary wall"/>
      <sheetName val="Cricket pavilion"/>
      <sheetName val="overhead tank"/>
      <sheetName val="Underground tank "/>
      <sheetName val="wash room below seat"/>
      <sheetName val="VIP SEATING"/>
      <sheetName val="plumbing works"/>
      <sheetName val="Store below seating"/>
      <sheetName val="electric "/>
      <sheetName val="ITEMS"/>
      <sheetName val="ANALYSIS"/>
      <sheetName val="MAT"/>
      <sheetName val="LAB"/>
      <sheetName val="EQP"/>
      <sheetName val="2"/>
      <sheetName val="3"/>
      <sheetName val="4"/>
      <sheetName val="5"/>
      <sheetName val="8"/>
      <sheetName val="9"/>
      <sheetName val="10"/>
      <sheetName val="11"/>
      <sheetName val="12"/>
      <sheetName val="13"/>
      <sheetName val="14"/>
      <sheetName val="15"/>
      <sheetName val="16"/>
      <sheetName val="17"/>
      <sheetName val="19"/>
      <sheetName val="21"/>
      <sheetName val="23"/>
      <sheetName val="25"/>
      <sheetName val="26"/>
      <sheetName val="27"/>
      <sheetName val="28"/>
      <sheetName val="29"/>
      <sheetName val="30"/>
      <sheetName val="31"/>
      <sheetName val="C-NS"/>
      <sheetName val="P-NS"/>
      <sheetName val="E-NS"/>
      <sheetName val="Ref"/>
      <sheetName val="MORTAR"/>
      <sheetName val="Shutt"/>
      <sheetName val="M. MAT"/>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48">
          <cell r="B248" t="str">
            <v>GI.P50MD</v>
          </cell>
          <cell r="C248" t="str">
            <v>G.I Pipe 2" dia (Medium duty)</v>
          </cell>
          <cell r="F248" t="str">
            <v>R.M</v>
          </cell>
          <cell r="G248" t="str">
            <v>@</v>
          </cell>
          <cell r="H248">
            <v>515</v>
          </cell>
        </row>
        <row r="271">
          <cell r="B271" t="str">
            <v>EC1.5SC</v>
          </cell>
          <cell r="C271" t="str">
            <v xml:space="preserve">1.5 sq.mm single core </v>
          </cell>
          <cell r="F271" t="str">
            <v>R.M.</v>
          </cell>
          <cell r="G271" t="str">
            <v>@</v>
          </cell>
          <cell r="H271">
            <v>22</v>
          </cell>
        </row>
        <row r="272">
          <cell r="B272" t="str">
            <v>EC2.5SC</v>
          </cell>
          <cell r="C272" t="str">
            <v xml:space="preserve">2.5 sq.mm single core </v>
          </cell>
          <cell r="F272" t="str">
            <v>R.M.</v>
          </cell>
          <cell r="G272" t="str">
            <v>@</v>
          </cell>
          <cell r="H272">
            <v>38</v>
          </cell>
        </row>
        <row r="277">
          <cell r="B277" t="str">
            <v>B.BOLT</v>
          </cell>
          <cell r="C277" t="str">
            <v xml:space="preserve">Brass bolts </v>
          </cell>
          <cell r="F277" t="str">
            <v>No.</v>
          </cell>
          <cell r="G277" t="str">
            <v>@</v>
          </cell>
          <cell r="H277">
            <v>195.75</v>
          </cell>
        </row>
        <row r="278">
          <cell r="B278" t="str">
            <v>CO.W</v>
          </cell>
          <cell r="C278" t="str">
            <v>Copper wire/ plate</v>
          </cell>
          <cell r="F278" t="str">
            <v>Kg.</v>
          </cell>
          <cell r="G278" t="str">
            <v>@</v>
          </cell>
          <cell r="H278">
            <v>1305</v>
          </cell>
        </row>
        <row r="280">
          <cell r="B280" t="str">
            <v>E.B1</v>
          </cell>
          <cell r="C280" t="str">
            <v>Electric plastic box with plate single hole</v>
          </cell>
          <cell r="F280" t="str">
            <v>No.</v>
          </cell>
          <cell r="G280" t="str">
            <v>@</v>
          </cell>
          <cell r="H280">
            <v>54.375</v>
          </cell>
        </row>
        <row r="281">
          <cell r="B281" t="str">
            <v>E.B2</v>
          </cell>
          <cell r="C281" t="str">
            <v>Electric plastic box with plate two to three holes</v>
          </cell>
          <cell r="F281" t="str">
            <v>No.</v>
          </cell>
          <cell r="G281" t="str">
            <v>@</v>
          </cell>
          <cell r="H281">
            <v>65.25</v>
          </cell>
        </row>
        <row r="282">
          <cell r="B282" t="str">
            <v>E.FB</v>
          </cell>
          <cell r="C282" t="str">
            <v>Electric fan bracket</v>
          </cell>
          <cell r="F282" t="str">
            <v>No.</v>
          </cell>
          <cell r="G282" t="str">
            <v>@</v>
          </cell>
          <cell r="H282">
            <v>3045</v>
          </cell>
        </row>
        <row r="285">
          <cell r="B285" t="str">
            <v>E.PBOX</v>
          </cell>
          <cell r="C285" t="str">
            <v>Plastic box</v>
          </cell>
          <cell r="F285" t="str">
            <v>No.</v>
          </cell>
          <cell r="G285" t="str">
            <v>@</v>
          </cell>
          <cell r="H285">
            <v>141.375</v>
          </cell>
        </row>
        <row r="286">
          <cell r="B286" t="str">
            <v>PVC.CP20</v>
          </cell>
          <cell r="C286" t="str">
            <v>P.V.C. conduit  pipe 20 mm dia</v>
          </cell>
          <cell r="D286">
            <v>0</v>
          </cell>
          <cell r="E286">
            <v>0</v>
          </cell>
          <cell r="F286" t="str">
            <v>R.M.</v>
          </cell>
          <cell r="G286" t="str">
            <v>@</v>
          </cell>
          <cell r="H286">
            <v>33</v>
          </cell>
        </row>
        <row r="287">
          <cell r="B287" t="str">
            <v>PVC.CP25</v>
          </cell>
          <cell r="C287" t="str">
            <v>P.V.C. conduit  pipe 25 mm dia</v>
          </cell>
          <cell r="D287">
            <v>0</v>
          </cell>
          <cell r="E287">
            <v>0</v>
          </cell>
          <cell r="F287" t="str">
            <v>R.M.</v>
          </cell>
          <cell r="G287" t="str">
            <v>@</v>
          </cell>
          <cell r="H287">
            <v>46</v>
          </cell>
        </row>
        <row r="288">
          <cell r="B288" t="str">
            <v>PVC.CP40</v>
          </cell>
          <cell r="C288" t="str">
            <v>P.V.C. conduit  pipe 40 mm dia</v>
          </cell>
          <cell r="F288" t="str">
            <v>R.M.</v>
          </cell>
          <cell r="G288" t="str">
            <v>@</v>
          </cell>
          <cell r="H288">
            <v>93</v>
          </cell>
        </row>
        <row r="290">
          <cell r="B290" t="str">
            <v>E.S1G</v>
          </cell>
          <cell r="C290" t="str">
            <v>Switch 1 gang</v>
          </cell>
          <cell r="F290" t="str">
            <v>No.</v>
          </cell>
          <cell r="G290" t="str">
            <v>@</v>
          </cell>
          <cell r="H290">
            <v>269.7</v>
          </cell>
        </row>
        <row r="291">
          <cell r="B291" t="str">
            <v>E.S2G</v>
          </cell>
          <cell r="C291" t="str">
            <v>Switch 2 gang</v>
          </cell>
          <cell r="F291" t="str">
            <v>No.</v>
          </cell>
          <cell r="G291" t="str">
            <v>@</v>
          </cell>
          <cell r="H291">
            <v>330.59999999999997</v>
          </cell>
        </row>
        <row r="292">
          <cell r="B292" t="str">
            <v>E.S3G</v>
          </cell>
          <cell r="C292" t="str">
            <v>Switch 3 gang</v>
          </cell>
          <cell r="F292" t="str">
            <v>No.</v>
          </cell>
          <cell r="G292" t="str">
            <v>@</v>
          </cell>
          <cell r="H292">
            <v>378.45</v>
          </cell>
        </row>
        <row r="293">
          <cell r="B293" t="str">
            <v>E.S4G</v>
          </cell>
          <cell r="C293" t="str">
            <v>Switch 4 gang</v>
          </cell>
          <cell r="F293" t="str">
            <v>No.</v>
          </cell>
          <cell r="G293" t="str">
            <v>@</v>
          </cell>
          <cell r="H293">
            <v>446.59999999999997</v>
          </cell>
        </row>
        <row r="294">
          <cell r="B294" t="str">
            <v>E.SS5</v>
          </cell>
          <cell r="C294" t="str">
            <v>Switch socket 5 Amp.</v>
          </cell>
          <cell r="F294" t="str">
            <v>No.</v>
          </cell>
          <cell r="G294" t="str">
            <v>@</v>
          </cell>
          <cell r="H294">
            <v>485.75</v>
          </cell>
        </row>
        <row r="295">
          <cell r="B295" t="str">
            <v>E.SS15</v>
          </cell>
          <cell r="C295" t="str">
            <v>Switch socket 15 Amp.</v>
          </cell>
          <cell r="F295" t="str">
            <v>No.</v>
          </cell>
          <cell r="G295" t="str">
            <v>@</v>
          </cell>
          <cell r="H295">
            <v>523.44999999999993</v>
          </cell>
        </row>
        <row r="298">
          <cell r="B298" t="str">
            <v>E.WB</v>
          </cell>
          <cell r="C298" t="str">
            <v>Wall bolts</v>
          </cell>
          <cell r="F298" t="str">
            <v>No.</v>
          </cell>
          <cell r="G298" t="str">
            <v>@</v>
          </cell>
          <cell r="H298">
            <v>108.75</v>
          </cell>
        </row>
        <row r="299">
          <cell r="B299" t="str">
            <v>TRA.630</v>
          </cell>
          <cell r="C299" t="str">
            <v xml:space="preserve">Electric power transformer 630 KVA </v>
          </cell>
          <cell r="F299" t="str">
            <v>No.</v>
          </cell>
          <cell r="G299" t="str">
            <v>@</v>
          </cell>
          <cell r="H299">
            <v>1725500</v>
          </cell>
        </row>
        <row r="304">
          <cell r="B304" t="str">
            <v>PVC.CP100</v>
          </cell>
          <cell r="C304" t="str">
            <v>P.V.C. conduit  pipe 100 mm dia</v>
          </cell>
          <cell r="D304">
            <v>0</v>
          </cell>
          <cell r="E304">
            <v>0</v>
          </cell>
          <cell r="F304" t="str">
            <v>R.M.</v>
          </cell>
          <cell r="G304" t="str">
            <v>@</v>
          </cell>
          <cell r="H304">
            <v>378.10199999999998</v>
          </cell>
        </row>
        <row r="305">
          <cell r="B305" t="str">
            <v>PVC.CP150</v>
          </cell>
          <cell r="C305" t="str">
            <v>P.V.C. conduit  pipe 150 mm dia</v>
          </cell>
          <cell r="F305" t="str">
            <v>R.M.</v>
          </cell>
          <cell r="G305" t="str">
            <v>@</v>
          </cell>
          <cell r="H305">
            <v>1117.6599999999999</v>
          </cell>
        </row>
        <row r="310">
          <cell r="B310" t="str">
            <v>EC120FC</v>
          </cell>
          <cell r="C310" t="str">
            <v>120 Sq.mm cable 4 core cable</v>
          </cell>
          <cell r="F310" t="str">
            <v>R.M.</v>
          </cell>
          <cell r="G310" t="str">
            <v>@</v>
          </cell>
          <cell r="H310">
            <v>8715.9499999999989</v>
          </cell>
        </row>
        <row r="322">
          <cell r="B322" t="str">
            <v>EF.56</v>
          </cell>
          <cell r="C322" t="str">
            <v>Electric fan 56" sweep</v>
          </cell>
          <cell r="F322" t="str">
            <v>No.</v>
          </cell>
          <cell r="G322" t="str">
            <v>@</v>
          </cell>
          <cell r="H322">
            <v>2850</v>
          </cell>
        </row>
        <row r="326">
          <cell r="B326" t="str">
            <v>TRA.200</v>
          </cell>
          <cell r="C326" t="str">
            <v xml:space="preserve">Electric power transformer 200 KVA </v>
          </cell>
          <cell r="F326" t="str">
            <v>No.</v>
          </cell>
          <cell r="G326" t="str">
            <v>@</v>
          </cell>
          <cell r="H326">
            <v>600000</v>
          </cell>
        </row>
      </sheetData>
      <sheetData sheetId="15" refreshError="1">
        <row r="23">
          <cell r="B23" t="str">
            <v>COH</v>
          </cell>
          <cell r="C23" t="str">
            <v>Crane operator helper</v>
          </cell>
          <cell r="F23" t="str">
            <v>Hrs.</v>
          </cell>
          <cell r="G23" t="str">
            <v>@</v>
          </cell>
          <cell r="H23" t="str">
            <v>58</v>
          </cell>
        </row>
        <row r="27">
          <cell r="B27" t="str">
            <v>CRO</v>
          </cell>
          <cell r="C27" t="str">
            <v>Crane operator</v>
          </cell>
          <cell r="F27" t="str">
            <v>Hrs.</v>
          </cell>
          <cell r="G27" t="str">
            <v>@</v>
          </cell>
          <cell r="H27" t="str">
            <v>90</v>
          </cell>
        </row>
        <row r="35">
          <cell r="B35" t="str">
            <v>ELE</v>
          </cell>
          <cell r="C35" t="str">
            <v>Electrician</v>
          </cell>
          <cell r="D35">
            <v>0</v>
          </cell>
          <cell r="E35">
            <v>0</v>
          </cell>
          <cell r="F35" t="str">
            <v>Hrs.</v>
          </cell>
          <cell r="G35" t="str">
            <v>@</v>
          </cell>
          <cell r="H35" t="str">
            <v>90</v>
          </cell>
        </row>
        <row r="45">
          <cell r="B45" t="str">
            <v>HEL</v>
          </cell>
          <cell r="C45" t="str">
            <v>Helper</v>
          </cell>
          <cell r="D45">
            <v>0</v>
          </cell>
          <cell r="E45">
            <v>0</v>
          </cell>
          <cell r="F45" t="str">
            <v>Hrs.</v>
          </cell>
          <cell r="G45" t="str">
            <v>@</v>
          </cell>
          <cell r="H45" t="str">
            <v>58</v>
          </cell>
        </row>
      </sheetData>
      <sheetData sheetId="16" refreshError="1">
        <row r="13">
          <cell r="B13" t="str">
            <v>CR.6</v>
          </cell>
          <cell r="C13" t="str">
            <v>Crane 6 ton capacity</v>
          </cell>
          <cell r="F13" t="str">
            <v>Hrs.</v>
          </cell>
          <cell r="G13" t="str">
            <v>@</v>
          </cell>
          <cell r="H13">
            <v>750</v>
          </cell>
        </row>
      </sheetData>
      <sheetData sheetId="17" refreshError="1"/>
      <sheetData sheetId="18" refreshError="1">
        <row r="152">
          <cell r="H152">
            <v>231.37649999999996</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row r="13">
          <cell r="J13">
            <v>393.60599999999999</v>
          </cell>
        </row>
        <row r="34">
          <cell r="J34">
            <v>590.40899999999999</v>
          </cell>
        </row>
        <row r="89">
          <cell r="J89">
            <v>49.200749999999999</v>
          </cell>
        </row>
        <row r="112">
          <cell r="J112">
            <v>65.600999999999999</v>
          </cell>
        </row>
        <row r="135">
          <cell r="J135">
            <v>82.001249999999999</v>
          </cell>
        </row>
        <row r="158">
          <cell r="J158">
            <v>98.401499999999999</v>
          </cell>
        </row>
        <row r="228">
          <cell r="J228">
            <v>98.401499999999999</v>
          </cell>
        </row>
        <row r="251">
          <cell r="J251">
            <v>98.401499999999999</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
      <sheetName val="CIV"/>
      <sheetName val="PLB"/>
      <sheetName val="ELE"/>
      <sheetName val="GEN"/>
      <sheetName val="ANALYSIS"/>
      <sheetName val="C-NS"/>
      <sheetName val="P-NS"/>
      <sheetName val="E-NS"/>
      <sheetName val="MAT"/>
      <sheetName val="LAB"/>
      <sheetName val="EQP"/>
      <sheetName val="1"/>
      <sheetName val="2"/>
      <sheetName val="3"/>
      <sheetName val="4"/>
      <sheetName val="5"/>
      <sheetName val="8"/>
      <sheetName val="9"/>
      <sheetName val="10"/>
      <sheetName val="11"/>
      <sheetName val="12"/>
      <sheetName val="13"/>
      <sheetName val="14"/>
      <sheetName val="15"/>
      <sheetName val="16"/>
      <sheetName val="17"/>
      <sheetName val="19"/>
      <sheetName val="21"/>
      <sheetName val="23"/>
      <sheetName val="25"/>
      <sheetName val="26"/>
      <sheetName val="27"/>
      <sheetName val="28"/>
      <sheetName val="29"/>
      <sheetName val="30"/>
      <sheetName val="31"/>
      <sheetName val="Ref"/>
      <sheetName val="MORTAR"/>
      <sheetName val="Shutt"/>
      <sheetName val="M. MAT"/>
      <sheetName val="COMP"/>
    </sheetNames>
    <sheetDataSet>
      <sheetData sheetId="0"/>
      <sheetData sheetId="1"/>
      <sheetData sheetId="2"/>
      <sheetData sheetId="3"/>
      <sheetData sheetId="4"/>
      <sheetData sheetId="5"/>
      <sheetData sheetId="6"/>
      <sheetData sheetId="7"/>
      <sheetData sheetId="8"/>
      <sheetData sheetId="9">
        <row r="352">
          <cell r="B352" t="str">
            <v>EC1.5TC</v>
          </cell>
          <cell r="C352" t="str">
            <v>1.5 Sq.mm cable 2 core cable</v>
          </cell>
          <cell r="F352" t="str">
            <v>R.M.</v>
          </cell>
          <cell r="G352" t="str">
            <v>@</v>
          </cell>
          <cell r="H352">
            <v>94</v>
          </cell>
        </row>
        <row r="353">
          <cell r="B353" t="str">
            <v>EC2.53C</v>
          </cell>
          <cell r="C353" t="str">
            <v>2.5 Sq.mm cable 3 core cable</v>
          </cell>
          <cell r="F353" t="str">
            <v>R.M.</v>
          </cell>
          <cell r="G353" t="str">
            <v>@</v>
          </cell>
          <cell r="H353">
            <v>186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st Demolition NMRS"/>
      <sheetName val="Cost Earth Work MRS"/>
      <sheetName val="Cost Piles "/>
      <sheetName val="Piles"/>
      <sheetName val="BBS"/>
      <sheetName val="Dismantling"/>
      <sheetName val="Sheet1"/>
      <sheetName val="BBS (2)"/>
    </sheetNames>
    <sheetDataSet>
      <sheetData sheetId="0" refreshError="1"/>
      <sheetData sheetId="1" refreshError="1"/>
      <sheetData sheetId="2"/>
      <sheetData sheetId="3"/>
      <sheetData sheetId="4"/>
      <sheetData sheetId="5"/>
      <sheetData sheetId="6" refreshError="1"/>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st Demolition NMRS"/>
      <sheetName val="Cost Earth Work MRS"/>
      <sheetName val="Cost Piles "/>
      <sheetName val="Piles"/>
      <sheetName val="BBS"/>
      <sheetName val="Dismantling"/>
      <sheetName val="Sheet1"/>
      <sheetName val="BBS (2)"/>
    </sheetNames>
    <sheetDataSet>
      <sheetData sheetId="0" refreshError="1"/>
      <sheetData sheetId="1" refreshError="1"/>
      <sheetData sheetId="2"/>
      <sheetData sheetId="3"/>
      <sheetData sheetId="4"/>
      <sheetData sheetId="5"/>
      <sheetData sheetId="6" refreshError="1"/>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undation"/>
      <sheetName val="GF"/>
      <sheetName val="First Floor"/>
      <sheetName val="Mumty"/>
      <sheetName val="Boundary Wall-MB"/>
      <sheetName val="UGWT-1"/>
      <sheetName val="Septic Tank"/>
      <sheetName val="OHWT"/>
      <sheetName val="BOQ Title Sheet"/>
      <sheetName val="BOQ Summary"/>
      <sheetName val="Title Sub Strc"/>
      <sheetName val="Sub Strct"/>
      <sheetName val=" Basement Title"/>
      <sheetName val="Basement Super Structure "/>
      <sheetName val="GF Title "/>
      <sheetName val="GF Super Structure"/>
      <sheetName val=" Title FF Super Strc "/>
      <sheetName val="FF Super Structure "/>
      <sheetName val=" Title Mumty Super Strc  "/>
      <sheetName val="Mumty Super Structure "/>
      <sheetName val=" Title UGWT"/>
      <sheetName val="Boq UGWT"/>
      <sheetName val=" Title SP Tank"/>
      <sheetName val="Boq SP Tank"/>
      <sheetName val=" Title OHWT"/>
      <sheetName val="Boq OHWT"/>
      <sheetName val="Boundary Wall"/>
      <sheetName val="MC Structure "/>
      <sheetName val="Material Sumary Building"/>
      <sheetName val="QUOTATION CALCULATION"/>
      <sheetName val="optimized Sheet"/>
      <sheetName val="MC Structure Optimized"/>
      <sheetName val="optimized Sheet stage wise"/>
    </sheetNames>
    <sheetDataSet>
      <sheetData sheetId="0">
        <row r="1">
          <cell r="A1" t="str">
            <v>PLOT NO 15, JOHAR BOULEVARD, SECTOR -C, PHASE -V, DHA ISLAMABAD.</v>
          </cell>
        </row>
      </sheetData>
      <sheetData sheetId="1"/>
      <sheetData sheetId="2"/>
      <sheetData sheetId="3"/>
      <sheetData sheetId="4"/>
      <sheetData sheetId="5"/>
      <sheetData sheetId="6"/>
      <sheetData sheetId="7"/>
      <sheetData sheetId="8"/>
      <sheetData sheetId="9"/>
      <sheetData sheetId="10"/>
      <sheetData sheetId="11">
        <row r="9">
          <cell r="D9">
            <v>707.44</v>
          </cell>
        </row>
        <row r="11">
          <cell r="D11">
            <v>2264.8325</v>
          </cell>
        </row>
        <row r="12">
          <cell r="D12">
            <v>211.328125</v>
          </cell>
        </row>
        <row r="13">
          <cell r="D13">
            <v>0</v>
          </cell>
        </row>
        <row r="14">
          <cell r="D14">
            <v>259.40250000000003</v>
          </cell>
        </row>
        <row r="15">
          <cell r="D15">
            <v>259.40250000000003</v>
          </cell>
          <cell r="J15">
            <v>7203.6379906250004</v>
          </cell>
        </row>
        <row r="17">
          <cell r="D17">
            <v>1361.8631250000001</v>
          </cell>
        </row>
      </sheetData>
      <sheetData sheetId="12"/>
      <sheetData sheetId="13">
        <row r="5">
          <cell r="D5" t="e">
            <v>#REF!</v>
          </cell>
        </row>
        <row r="6">
          <cell r="D6" t="e">
            <v>#REF!</v>
          </cell>
        </row>
        <row r="7">
          <cell r="D7" t="e">
            <v>#REF!</v>
          </cell>
        </row>
        <row r="8">
          <cell r="D8" t="e">
            <v>#REF!</v>
          </cell>
        </row>
        <row r="9">
          <cell r="D9">
            <v>70</v>
          </cell>
        </row>
        <row r="10">
          <cell r="D10" t="e">
            <v>#REF!</v>
          </cell>
        </row>
        <row r="12">
          <cell r="D12" t="e">
            <v>#REF!</v>
          </cell>
        </row>
        <row r="14">
          <cell r="D14" t="e">
            <v>#REF!</v>
          </cell>
        </row>
        <row r="17">
          <cell r="D17" t="e">
            <v>#REF!</v>
          </cell>
        </row>
        <row r="20">
          <cell r="D20" t="e">
            <v>#REF!</v>
          </cell>
        </row>
        <row r="22">
          <cell r="D22" t="e">
            <v>#REF!</v>
          </cell>
        </row>
      </sheetData>
      <sheetData sheetId="14"/>
      <sheetData sheetId="15">
        <row r="5">
          <cell r="D5">
            <v>337.03125</v>
          </cell>
        </row>
        <row r="6">
          <cell r="D6">
            <v>325.4765625</v>
          </cell>
        </row>
        <row r="7">
          <cell r="D7">
            <v>454.09625</v>
          </cell>
        </row>
        <row r="8">
          <cell r="D8">
            <v>2061.4405000000002</v>
          </cell>
        </row>
        <row r="9">
          <cell r="D9">
            <v>86</v>
          </cell>
          <cell r="J9">
            <v>8137.1660610937506</v>
          </cell>
        </row>
        <row r="14">
          <cell r="D14">
            <v>4937.6925000000001</v>
          </cell>
        </row>
        <row r="17">
          <cell r="D17">
            <v>1588.5</v>
          </cell>
        </row>
        <row r="18">
          <cell r="D18">
            <v>794.25</v>
          </cell>
        </row>
        <row r="21">
          <cell r="D21">
            <v>12555.228800000001</v>
          </cell>
        </row>
        <row r="23">
          <cell r="D23">
            <v>3177</v>
          </cell>
        </row>
      </sheetData>
      <sheetData sheetId="16"/>
      <sheetData sheetId="17">
        <row r="5">
          <cell r="D5">
            <v>313.03125</v>
          </cell>
        </row>
        <row r="6">
          <cell r="D6">
            <v>312.328125</v>
          </cell>
        </row>
        <row r="7">
          <cell r="D7">
            <v>114.78899999999999</v>
          </cell>
        </row>
        <row r="8">
          <cell r="D8">
            <v>1848.1849999999999</v>
          </cell>
        </row>
        <row r="9">
          <cell r="D9">
            <v>83</v>
          </cell>
          <cell r="J9">
            <v>6209.9060178124992</v>
          </cell>
        </row>
        <row r="10">
          <cell r="D10">
            <v>0</v>
          </cell>
        </row>
        <row r="14">
          <cell r="D14">
            <v>4031.1149999999998</v>
          </cell>
        </row>
        <row r="15">
          <cell r="D15">
            <v>0</v>
          </cell>
        </row>
        <row r="17">
          <cell r="D17">
            <v>11073.92</v>
          </cell>
        </row>
        <row r="19">
          <cell r="D19">
            <v>3230</v>
          </cell>
        </row>
      </sheetData>
      <sheetData sheetId="18"/>
      <sheetData sheetId="19">
        <row r="5">
          <cell r="D5">
            <v>300.3</v>
          </cell>
        </row>
        <row r="7">
          <cell r="D7">
            <v>250.87440000000001</v>
          </cell>
        </row>
        <row r="8">
          <cell r="D8">
            <v>0</v>
          </cell>
          <cell r="J8">
            <v>1229.1189119999999</v>
          </cell>
        </row>
        <row r="12">
          <cell r="D12">
            <v>972.55181249999998</v>
          </cell>
        </row>
        <row r="14">
          <cell r="D14">
            <v>4393.55</v>
          </cell>
        </row>
        <row r="16">
          <cell r="D16">
            <v>310</v>
          </cell>
        </row>
      </sheetData>
      <sheetData sheetId="20"/>
      <sheetData sheetId="21">
        <row r="12">
          <cell r="J12">
            <v>739.78020000000015</v>
          </cell>
        </row>
      </sheetData>
      <sheetData sheetId="22"/>
      <sheetData sheetId="23">
        <row r="12">
          <cell r="J12">
            <v>275.78410000000002</v>
          </cell>
        </row>
      </sheetData>
      <sheetData sheetId="24"/>
      <sheetData sheetId="25">
        <row r="9">
          <cell r="J9">
            <v>345.65000000000003</v>
          </cell>
        </row>
      </sheetData>
      <sheetData sheetId="26">
        <row r="7">
          <cell r="D7">
            <v>0</v>
          </cell>
        </row>
        <row r="9">
          <cell r="D9">
            <v>0</v>
          </cell>
        </row>
        <row r="10">
          <cell r="D10">
            <v>0</v>
          </cell>
        </row>
        <row r="11">
          <cell r="D11">
            <v>0</v>
          </cell>
        </row>
        <row r="12">
          <cell r="D12">
            <v>0</v>
          </cell>
        </row>
      </sheetData>
      <sheetData sheetId="27">
        <row r="12">
          <cell r="I12">
            <v>10302.282500000001</v>
          </cell>
        </row>
        <row r="37">
          <cell r="I37">
            <v>12251.516187499999</v>
          </cell>
        </row>
        <row r="49">
          <cell r="I49">
            <v>9380.4608750000007</v>
          </cell>
        </row>
        <row r="57">
          <cell r="I57">
            <v>1203.0732</v>
          </cell>
        </row>
        <row r="63">
          <cell r="J63">
            <v>2180</v>
          </cell>
        </row>
      </sheetData>
      <sheetData sheetId="28">
        <row r="5">
          <cell r="D5">
            <v>2768.5952715310277</v>
          </cell>
        </row>
        <row r="6">
          <cell r="D6">
            <v>10976.752254155141</v>
          </cell>
        </row>
        <row r="7">
          <cell r="D7">
            <v>10386.132883923074</v>
          </cell>
        </row>
        <row r="8">
          <cell r="D8">
            <v>152593.50290625001</v>
          </cell>
        </row>
        <row r="9">
          <cell r="D9">
            <v>35.317332762500001</v>
          </cell>
        </row>
      </sheetData>
      <sheetData sheetId="29"/>
      <sheetData sheetId="30"/>
      <sheetData sheetId="31"/>
      <sheetData sheetId="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s for Basement"/>
      <sheetName val="Foundation"/>
      <sheetName val="Basement"/>
      <sheetName val="Piles for GF"/>
      <sheetName val="Ground Floor"/>
      <sheetName val="First Floor"/>
      <sheetName val="Mumty"/>
      <sheetName val="Boundary Wall"/>
      <sheetName val="Swimming Pool"/>
      <sheetName val="Lift Walls"/>
      <sheetName val="UGWT-1"/>
      <sheetName val="Septic Tank"/>
      <sheetName val="OHWT"/>
      <sheetName val="MC Structure"/>
      <sheetName val="Final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L7">
            <v>31.5</v>
          </cell>
        </row>
        <row r="10">
          <cell r="L10">
            <v>73.08</v>
          </cell>
        </row>
        <row r="14">
          <cell r="L14">
            <v>140</v>
          </cell>
        </row>
        <row r="17">
          <cell r="L17">
            <v>31.5</v>
          </cell>
        </row>
      </sheetData>
      <sheetData sheetId="11" refreshError="1"/>
      <sheetData sheetId="12" refreshError="1">
        <row r="7">
          <cell r="L7">
            <v>86.681250000000006</v>
          </cell>
        </row>
        <row r="11">
          <cell r="L11">
            <v>118.5</v>
          </cell>
        </row>
        <row r="14">
          <cell r="L14">
            <v>42.693750000000001</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32"/>
  <sheetViews>
    <sheetView workbookViewId="0">
      <selection sqref="A1:H1"/>
    </sheetView>
  </sheetViews>
  <sheetFormatPr defaultColWidth="8.7109375" defaultRowHeight="12.75" x14ac:dyDescent="0.2"/>
  <cols>
    <col min="1" max="1" width="9" style="2" customWidth="1"/>
    <col min="2" max="2" width="26.5703125" style="3" customWidth="1"/>
    <col min="3" max="4" width="8.7109375" style="5" customWidth="1"/>
    <col min="5" max="5" width="14.7109375" style="1" customWidth="1"/>
    <col min="6" max="6" width="13.140625" style="1" customWidth="1"/>
    <col min="7" max="7" width="14.42578125" style="1" customWidth="1"/>
    <col min="8" max="8" width="20.7109375" style="1" customWidth="1"/>
    <col min="9" max="11" width="0.140625" style="1" customWidth="1"/>
    <col min="12" max="12" width="13.5703125" style="1" hidden="1" customWidth="1"/>
    <col min="13" max="13" width="13.28515625" style="1" hidden="1" customWidth="1"/>
    <col min="14" max="14" width="19.42578125" style="1" hidden="1" customWidth="1"/>
    <col min="15" max="15" width="22.42578125" style="1" hidden="1" customWidth="1"/>
    <col min="16" max="17" width="0" style="1" hidden="1" customWidth="1"/>
    <col min="18" max="19" width="11.42578125" style="1" hidden="1" customWidth="1"/>
    <col min="20" max="20" width="0" style="1" hidden="1" customWidth="1"/>
    <col min="21" max="21" width="11.42578125" style="1" bestFit="1" customWidth="1"/>
    <col min="22" max="23" width="10.140625" style="1" bestFit="1" customWidth="1"/>
    <col min="24" max="24" width="8.7109375" style="1"/>
    <col min="25" max="25" width="13.28515625" style="1" bestFit="1" customWidth="1"/>
    <col min="26" max="26" width="12" style="1" bestFit="1" customWidth="1"/>
    <col min="27" max="16384" width="8.7109375" style="1"/>
  </cols>
  <sheetData>
    <row r="1" spans="1:26" s="174" customFormat="1" ht="60.75" customHeight="1" thickTop="1" x14ac:dyDescent="0.2">
      <c r="A1" s="687" t="str">
        <f>Foundation!A1</f>
        <v>SCHOOL &amp; SKILL CENTER AT BAIKER BALOCHISTAN</v>
      </c>
      <c r="B1" s="688"/>
      <c r="C1" s="688"/>
      <c r="D1" s="688"/>
      <c r="E1" s="688"/>
      <c r="F1" s="688"/>
      <c r="G1" s="688"/>
      <c r="H1" s="689"/>
    </row>
    <row r="2" spans="1:26" s="174" customFormat="1" ht="18" customHeight="1" x14ac:dyDescent="0.2">
      <c r="A2" s="690" t="s">
        <v>264</v>
      </c>
      <c r="B2" s="691"/>
      <c r="C2" s="691"/>
      <c r="D2" s="691"/>
      <c r="E2" s="691"/>
      <c r="F2" s="691"/>
      <c r="G2" s="691"/>
      <c r="H2" s="692"/>
    </row>
    <row r="3" spans="1:26" s="174" customFormat="1" ht="20.25" customHeight="1" x14ac:dyDescent="0.2">
      <c r="A3" s="693" t="s">
        <v>0</v>
      </c>
      <c r="B3" s="695" t="s">
        <v>1</v>
      </c>
      <c r="C3" s="700" t="s">
        <v>5</v>
      </c>
      <c r="D3" s="696" t="s">
        <v>2</v>
      </c>
      <c r="E3" s="697"/>
      <c r="F3" s="697"/>
      <c r="G3" s="698"/>
      <c r="H3" s="699" t="s">
        <v>3</v>
      </c>
    </row>
    <row r="4" spans="1:26" s="174" customFormat="1" ht="24.75" customHeight="1" x14ac:dyDescent="0.2">
      <c r="A4" s="694"/>
      <c r="B4" s="695"/>
      <c r="C4" s="701"/>
      <c r="D4" s="437" t="s">
        <v>4</v>
      </c>
      <c r="E4" s="445" t="s">
        <v>8</v>
      </c>
      <c r="F4" s="445" t="s">
        <v>7</v>
      </c>
      <c r="G4" s="445" t="s">
        <v>6</v>
      </c>
      <c r="H4" s="699"/>
    </row>
    <row r="5" spans="1:26" s="174" customFormat="1" ht="36" customHeight="1" x14ac:dyDescent="0.25">
      <c r="A5" s="175"/>
      <c r="B5" s="431" t="s">
        <v>458</v>
      </c>
      <c r="C5" s="177"/>
      <c r="D5" s="177"/>
      <c r="E5" s="178"/>
      <c r="F5" s="178"/>
      <c r="G5" s="178"/>
      <c r="H5" s="179"/>
      <c r="I5" s="180" t="s">
        <v>282</v>
      </c>
      <c r="J5" s="150" t="s">
        <v>280</v>
      </c>
      <c r="Y5" s="174" t="s">
        <v>494</v>
      </c>
      <c r="Z5" s="174" t="s">
        <v>495</v>
      </c>
    </row>
    <row r="6" spans="1:26" s="174" customFormat="1" ht="36" customHeight="1" x14ac:dyDescent="0.25">
      <c r="A6" s="175">
        <v>1</v>
      </c>
      <c r="B6" s="447" t="s">
        <v>280</v>
      </c>
      <c r="C6" s="181" t="s">
        <v>214</v>
      </c>
      <c r="D6" s="181">
        <v>32</v>
      </c>
      <c r="E6" s="182">
        <v>50</v>
      </c>
      <c r="F6" s="178"/>
      <c r="G6" s="178"/>
      <c r="H6" s="184">
        <f>D6*E6</f>
        <v>1600</v>
      </c>
      <c r="I6" s="180" t="s">
        <v>282</v>
      </c>
      <c r="J6" s="150" t="s">
        <v>280</v>
      </c>
      <c r="V6" s="174">
        <f>12*E6</f>
        <v>600</v>
      </c>
      <c r="W6" s="174">
        <f>E6/0.5</f>
        <v>100</v>
      </c>
      <c r="X6" s="174">
        <f>2*SQRT(PI()*G9)</f>
        <v>4.7228495466706883</v>
      </c>
      <c r="Y6" s="174">
        <f>D6*V6*0.47</f>
        <v>9024</v>
      </c>
      <c r="Z6" s="174">
        <f>D6*W6*X6*0.17</f>
        <v>2569.2301533888549</v>
      </c>
    </row>
    <row r="7" spans="1:26" s="174" customFormat="1" ht="35.25" customHeight="1" x14ac:dyDescent="0.35">
      <c r="A7" s="185"/>
      <c r="B7" s="163"/>
      <c r="C7" s="186"/>
      <c r="D7" s="186"/>
      <c r="E7" s="686" t="s">
        <v>300</v>
      </c>
      <c r="F7" s="686"/>
      <c r="G7" s="686"/>
      <c r="H7" s="187">
        <f>SUM(H6:H6)</f>
        <v>1600</v>
      </c>
      <c r="L7" s="174">
        <f>3.14*(0.5^2)/4</f>
        <v>0.19625000000000001</v>
      </c>
      <c r="M7" s="174" t="e">
        <f>SUM(#REF!)</f>
        <v>#REF!</v>
      </c>
      <c r="N7" s="174">
        <v>0.3</v>
      </c>
      <c r="O7" s="174" t="e">
        <f>M7*N7</f>
        <v>#REF!</v>
      </c>
      <c r="Y7" s="174">
        <f>SUM(Y6:Z6)</f>
        <v>11593.230153388855</v>
      </c>
    </row>
    <row r="8" spans="1:26" s="174" customFormat="1" ht="35.25" customHeight="1" x14ac:dyDescent="0.2">
      <c r="A8" s="175">
        <v>2</v>
      </c>
      <c r="B8" s="176" t="s">
        <v>215</v>
      </c>
      <c r="C8" s="177"/>
      <c r="D8" s="177"/>
      <c r="E8" s="178"/>
      <c r="F8" s="178"/>
      <c r="G8" s="178"/>
      <c r="H8" s="179"/>
      <c r="L8" s="174">
        <f>3.14*0.5^2</f>
        <v>0.78500000000000003</v>
      </c>
    </row>
    <row r="9" spans="1:26" s="174" customFormat="1" ht="21" x14ac:dyDescent="0.2">
      <c r="A9" s="175"/>
      <c r="B9" s="489" t="s">
        <v>280</v>
      </c>
      <c r="C9" s="181" t="s">
        <v>9</v>
      </c>
      <c r="D9" s="181">
        <f>D6</f>
        <v>32</v>
      </c>
      <c r="E9" s="182">
        <f>E6</f>
        <v>50</v>
      </c>
      <c r="F9" s="183"/>
      <c r="G9" s="183">
        <v>1.7749999999999999</v>
      </c>
      <c r="H9" s="184">
        <f>D9*E9*G9</f>
        <v>2840</v>
      </c>
      <c r="I9" s="145">
        <f>3.14*0.625^2</f>
        <v>1.2265625</v>
      </c>
      <c r="J9" s="150" t="s">
        <v>281</v>
      </c>
      <c r="V9" s="174">
        <f>(3.14*1.75^2)/4</f>
        <v>2.4040625000000002</v>
      </c>
    </row>
    <row r="10" spans="1:26" s="174" customFormat="1" ht="36" customHeight="1" x14ac:dyDescent="0.35">
      <c r="A10" s="185"/>
      <c r="B10" s="163"/>
      <c r="C10" s="186"/>
      <c r="D10" s="186"/>
      <c r="E10" s="686" t="s">
        <v>10</v>
      </c>
      <c r="F10" s="686"/>
      <c r="G10" s="686"/>
      <c r="H10" s="187">
        <f>SUM(H9:H9)</f>
        <v>2840</v>
      </c>
    </row>
    <row r="11" spans="1:26" s="174" customFormat="1" x14ac:dyDescent="0.2">
      <c r="A11" s="188"/>
      <c r="B11" s="189"/>
      <c r="C11" s="190"/>
      <c r="D11" s="190"/>
    </row>
    <row r="12" spans="1:26" s="174" customFormat="1" x14ac:dyDescent="0.2">
      <c r="A12" s="188"/>
      <c r="B12" s="189"/>
      <c r="C12" s="190"/>
      <c r="D12" s="190"/>
    </row>
    <row r="13" spans="1:26" s="174" customFormat="1" x14ac:dyDescent="0.2">
      <c r="A13" s="188"/>
      <c r="B13" s="189"/>
      <c r="C13" s="190"/>
      <c r="E13" s="449">
        <f>3.14*(1.25^2)/4</f>
        <v>1.2265625</v>
      </c>
      <c r="G13" s="174">
        <f>(3.14*1.5^2)/4</f>
        <v>1.7662500000000001</v>
      </c>
    </row>
    <row r="14" spans="1:26" s="174" customFormat="1" x14ac:dyDescent="0.2">
      <c r="A14" s="188"/>
      <c r="B14" s="189"/>
      <c r="C14" s="190"/>
      <c r="D14" s="190"/>
    </row>
    <row r="15" spans="1:26" s="174" customFormat="1" x14ac:dyDescent="0.2">
      <c r="A15" s="188"/>
      <c r="B15" s="189"/>
      <c r="C15" s="190"/>
      <c r="D15" s="190"/>
    </row>
    <row r="16" spans="1:26" s="174" customFormat="1" x14ac:dyDescent="0.2">
      <c r="A16" s="188"/>
      <c r="B16" s="189"/>
      <c r="C16" s="190"/>
      <c r="D16" s="190"/>
    </row>
    <row r="17" spans="1:4" s="174" customFormat="1" x14ac:dyDescent="0.2">
      <c r="A17" s="188"/>
      <c r="B17" s="189"/>
      <c r="C17" s="190"/>
      <c r="D17" s="190"/>
    </row>
    <row r="18" spans="1:4" s="174" customFormat="1" x14ac:dyDescent="0.2">
      <c r="A18" s="188"/>
      <c r="B18" s="189"/>
      <c r="C18" s="190"/>
      <c r="D18" s="190"/>
    </row>
    <row r="19" spans="1:4" s="174" customFormat="1" x14ac:dyDescent="0.2">
      <c r="A19" s="188"/>
      <c r="B19" s="189"/>
      <c r="C19" s="190"/>
      <c r="D19" s="190"/>
    </row>
    <row r="20" spans="1:4" s="174" customFormat="1" x14ac:dyDescent="0.2">
      <c r="A20" s="188"/>
      <c r="B20" s="189"/>
      <c r="C20" s="190"/>
      <c r="D20" s="190"/>
    </row>
    <row r="21" spans="1:4" s="174" customFormat="1" x14ac:dyDescent="0.2">
      <c r="A21" s="188"/>
      <c r="B21" s="189"/>
      <c r="C21" s="190"/>
      <c r="D21" s="190"/>
    </row>
    <row r="22" spans="1:4" s="174" customFormat="1" x14ac:dyDescent="0.2">
      <c r="A22" s="188"/>
      <c r="B22" s="189"/>
      <c r="C22" s="190"/>
      <c r="D22" s="190"/>
    </row>
    <row r="23" spans="1:4" s="174" customFormat="1" x14ac:dyDescent="0.2">
      <c r="A23" s="188"/>
      <c r="B23" s="189"/>
      <c r="C23" s="190"/>
      <c r="D23" s="190"/>
    </row>
    <row r="24" spans="1:4" s="174" customFormat="1" x14ac:dyDescent="0.2">
      <c r="A24" s="188"/>
      <c r="B24" s="189"/>
      <c r="C24" s="190"/>
      <c r="D24" s="190"/>
    </row>
    <row r="25" spans="1:4" s="174" customFormat="1" x14ac:dyDescent="0.2">
      <c r="A25" s="188"/>
      <c r="B25" s="189"/>
      <c r="C25" s="190"/>
      <c r="D25" s="190"/>
    </row>
    <row r="26" spans="1:4" s="174" customFormat="1" x14ac:dyDescent="0.2">
      <c r="A26" s="188"/>
      <c r="B26" s="189"/>
      <c r="C26" s="190"/>
      <c r="D26" s="190"/>
    </row>
    <row r="27" spans="1:4" s="174" customFormat="1" x14ac:dyDescent="0.2">
      <c r="A27" s="188"/>
      <c r="B27" s="189"/>
      <c r="C27" s="190"/>
      <c r="D27" s="190"/>
    </row>
    <row r="28" spans="1:4" s="174" customFormat="1" x14ac:dyDescent="0.2">
      <c r="A28" s="188"/>
      <c r="B28" s="189"/>
      <c r="C28" s="190"/>
      <c r="D28" s="190"/>
    </row>
    <row r="29" spans="1:4" s="174" customFormat="1" x14ac:dyDescent="0.2">
      <c r="A29" s="188"/>
      <c r="B29" s="189"/>
      <c r="C29" s="190"/>
      <c r="D29" s="190"/>
    </row>
    <row r="30" spans="1:4" s="174" customFormat="1" x14ac:dyDescent="0.2">
      <c r="A30" s="188"/>
      <c r="B30" s="189"/>
      <c r="C30" s="190"/>
      <c r="D30" s="190"/>
    </row>
    <row r="31" spans="1:4" s="174" customFormat="1" x14ac:dyDescent="0.2">
      <c r="A31" s="188"/>
      <c r="B31" s="189"/>
      <c r="C31" s="190"/>
      <c r="D31" s="190"/>
    </row>
    <row r="32" spans="1:4" s="174" customFormat="1" x14ac:dyDescent="0.2">
      <c r="A32" s="188"/>
      <c r="B32" s="189"/>
      <c r="C32" s="190"/>
      <c r="D32" s="190"/>
    </row>
    <row r="33" spans="1:4" s="174" customFormat="1" x14ac:dyDescent="0.2">
      <c r="A33" s="188"/>
      <c r="B33" s="189"/>
      <c r="C33" s="190"/>
      <c r="D33" s="190"/>
    </row>
    <row r="34" spans="1:4" s="174" customFormat="1" x14ac:dyDescent="0.2">
      <c r="A34" s="188"/>
      <c r="B34" s="189"/>
      <c r="C34" s="190"/>
      <c r="D34" s="190"/>
    </row>
    <row r="35" spans="1:4" s="174" customFormat="1" x14ac:dyDescent="0.2">
      <c r="A35" s="188"/>
      <c r="B35" s="189"/>
      <c r="C35" s="190"/>
      <c r="D35" s="190"/>
    </row>
    <row r="36" spans="1:4" s="174" customFormat="1" x14ac:dyDescent="0.2">
      <c r="A36" s="188"/>
      <c r="B36" s="189"/>
      <c r="C36" s="190"/>
      <c r="D36" s="190"/>
    </row>
    <row r="37" spans="1:4" s="174" customFormat="1" x14ac:dyDescent="0.2">
      <c r="A37" s="188"/>
      <c r="B37" s="189"/>
      <c r="C37" s="190"/>
      <c r="D37" s="190"/>
    </row>
    <row r="38" spans="1:4" s="174" customFormat="1" x14ac:dyDescent="0.2">
      <c r="A38" s="188"/>
      <c r="B38" s="189"/>
      <c r="C38" s="190"/>
      <c r="D38" s="190"/>
    </row>
    <row r="39" spans="1:4" s="174" customFormat="1" x14ac:dyDescent="0.2">
      <c r="A39" s="188"/>
      <c r="B39" s="189"/>
      <c r="C39" s="190"/>
      <c r="D39" s="190"/>
    </row>
    <row r="40" spans="1:4" s="174" customFormat="1" x14ac:dyDescent="0.2">
      <c r="A40" s="188"/>
      <c r="B40" s="189"/>
      <c r="C40" s="190"/>
      <c r="D40" s="190"/>
    </row>
    <row r="41" spans="1:4" s="174" customFormat="1" x14ac:dyDescent="0.2">
      <c r="A41" s="188"/>
      <c r="B41" s="189"/>
      <c r="C41" s="190"/>
      <c r="D41" s="190"/>
    </row>
    <row r="42" spans="1:4" s="174" customFormat="1" x14ac:dyDescent="0.2">
      <c r="A42" s="188"/>
      <c r="B42" s="189"/>
      <c r="C42" s="190"/>
      <c r="D42" s="190"/>
    </row>
    <row r="43" spans="1:4" s="174" customFormat="1" x14ac:dyDescent="0.2">
      <c r="A43" s="188"/>
      <c r="B43" s="189"/>
      <c r="C43" s="190"/>
      <c r="D43" s="190"/>
    </row>
    <row r="44" spans="1:4" s="174" customFormat="1" x14ac:dyDescent="0.2">
      <c r="A44" s="188"/>
      <c r="B44" s="189"/>
      <c r="C44" s="190"/>
      <c r="D44" s="190"/>
    </row>
    <row r="45" spans="1:4" s="174" customFormat="1" x14ac:dyDescent="0.2">
      <c r="A45" s="188"/>
      <c r="B45" s="189"/>
      <c r="C45" s="190"/>
      <c r="D45" s="190"/>
    </row>
    <row r="46" spans="1:4" s="174" customFormat="1" x14ac:dyDescent="0.2">
      <c r="A46" s="188"/>
      <c r="B46" s="189"/>
      <c r="C46" s="190"/>
      <c r="D46" s="190"/>
    </row>
    <row r="47" spans="1:4" s="174" customFormat="1" x14ac:dyDescent="0.2">
      <c r="A47" s="188"/>
      <c r="B47" s="189"/>
      <c r="C47" s="190"/>
      <c r="D47" s="190"/>
    </row>
    <row r="48" spans="1:4" s="174" customFormat="1" x14ac:dyDescent="0.2">
      <c r="A48" s="188"/>
      <c r="B48" s="189"/>
      <c r="C48" s="190"/>
      <c r="D48" s="190"/>
    </row>
    <row r="49" spans="1:4" s="174" customFormat="1" x14ac:dyDescent="0.2">
      <c r="A49" s="188"/>
      <c r="B49" s="189"/>
      <c r="C49" s="190"/>
      <c r="D49" s="190"/>
    </row>
    <row r="50" spans="1:4" s="174" customFormat="1" x14ac:dyDescent="0.2">
      <c r="A50" s="188"/>
      <c r="B50" s="189"/>
      <c r="C50" s="190"/>
      <c r="D50" s="190"/>
    </row>
    <row r="51" spans="1:4" s="174" customFormat="1" x14ac:dyDescent="0.2">
      <c r="A51" s="188"/>
      <c r="B51" s="189"/>
      <c r="C51" s="190"/>
      <c r="D51" s="190"/>
    </row>
    <row r="52" spans="1:4" s="174" customFormat="1" x14ac:dyDescent="0.2">
      <c r="A52" s="188"/>
      <c r="B52" s="189"/>
      <c r="C52" s="190"/>
      <c r="D52" s="190"/>
    </row>
    <row r="53" spans="1:4" s="174" customFormat="1" x14ac:dyDescent="0.2">
      <c r="A53" s="188"/>
      <c r="B53" s="189"/>
      <c r="C53" s="190"/>
      <c r="D53" s="190"/>
    </row>
    <row r="54" spans="1:4" s="174" customFormat="1" x14ac:dyDescent="0.2">
      <c r="A54" s="188"/>
      <c r="B54" s="189"/>
      <c r="C54" s="190"/>
      <c r="D54" s="190"/>
    </row>
    <row r="55" spans="1:4" s="174" customFormat="1" x14ac:dyDescent="0.2">
      <c r="A55" s="188"/>
      <c r="B55" s="189"/>
      <c r="C55" s="190"/>
      <c r="D55" s="190"/>
    </row>
    <row r="56" spans="1:4" s="174" customFormat="1" x14ac:dyDescent="0.2">
      <c r="A56" s="188"/>
      <c r="B56" s="189"/>
      <c r="C56" s="190"/>
      <c r="D56" s="190"/>
    </row>
    <row r="57" spans="1:4" s="174" customFormat="1" x14ac:dyDescent="0.2">
      <c r="A57" s="188"/>
      <c r="B57" s="189"/>
      <c r="C57" s="190"/>
      <c r="D57" s="190"/>
    </row>
    <row r="58" spans="1:4" s="174" customFormat="1" x14ac:dyDescent="0.2">
      <c r="A58" s="188"/>
      <c r="B58" s="189"/>
      <c r="C58" s="190"/>
      <c r="D58" s="190"/>
    </row>
    <row r="59" spans="1:4" s="174" customFormat="1" x14ac:dyDescent="0.2">
      <c r="A59" s="188"/>
      <c r="B59" s="189"/>
      <c r="C59" s="190"/>
      <c r="D59" s="190"/>
    </row>
    <row r="60" spans="1:4" s="174" customFormat="1" x14ac:dyDescent="0.2">
      <c r="A60" s="188"/>
      <c r="B60" s="189"/>
      <c r="C60" s="190"/>
      <c r="D60" s="190"/>
    </row>
    <row r="61" spans="1:4" s="174" customFormat="1" x14ac:dyDescent="0.2">
      <c r="A61" s="188"/>
      <c r="B61" s="189"/>
      <c r="C61" s="190"/>
      <c r="D61" s="190"/>
    </row>
    <row r="62" spans="1:4" s="174" customFormat="1" x14ac:dyDescent="0.2">
      <c r="A62" s="188"/>
      <c r="B62" s="189"/>
      <c r="C62" s="190"/>
      <c r="D62" s="190"/>
    </row>
    <row r="63" spans="1:4" s="174" customFormat="1" x14ac:dyDescent="0.2">
      <c r="A63" s="188"/>
      <c r="B63" s="189"/>
      <c r="C63" s="190"/>
      <c r="D63" s="190"/>
    </row>
    <row r="64" spans="1:4" s="174" customFormat="1" x14ac:dyDescent="0.2">
      <c r="A64" s="188"/>
      <c r="B64" s="189"/>
      <c r="C64" s="190"/>
      <c r="D64" s="190"/>
    </row>
    <row r="65" spans="1:4" s="174" customFormat="1" x14ac:dyDescent="0.2">
      <c r="A65" s="188"/>
      <c r="B65" s="189"/>
      <c r="C65" s="190"/>
      <c r="D65" s="190"/>
    </row>
    <row r="66" spans="1:4" s="174" customFormat="1" x14ac:dyDescent="0.2">
      <c r="A66" s="188"/>
      <c r="B66" s="189"/>
      <c r="C66" s="190"/>
      <c r="D66" s="190"/>
    </row>
    <row r="67" spans="1:4" s="174" customFormat="1" x14ac:dyDescent="0.2">
      <c r="A67" s="188"/>
      <c r="B67" s="189"/>
      <c r="C67" s="190"/>
      <c r="D67" s="190"/>
    </row>
    <row r="68" spans="1:4" s="174" customFormat="1" x14ac:dyDescent="0.2">
      <c r="A68" s="188"/>
      <c r="B68" s="189"/>
      <c r="C68" s="190"/>
      <c r="D68" s="190"/>
    </row>
    <row r="69" spans="1:4" s="174" customFormat="1" x14ac:dyDescent="0.2">
      <c r="A69" s="188"/>
      <c r="B69" s="189"/>
      <c r="C69" s="190"/>
      <c r="D69" s="190"/>
    </row>
    <row r="70" spans="1:4" s="174" customFormat="1" x14ac:dyDescent="0.2">
      <c r="A70" s="188"/>
      <c r="B70" s="189"/>
      <c r="C70" s="190"/>
      <c r="D70" s="190"/>
    </row>
    <row r="71" spans="1:4" s="174" customFormat="1" x14ac:dyDescent="0.2">
      <c r="A71" s="188"/>
      <c r="B71" s="189"/>
      <c r="C71" s="190"/>
      <c r="D71" s="190"/>
    </row>
    <row r="72" spans="1:4" s="174" customFormat="1" x14ac:dyDescent="0.2">
      <c r="A72" s="188"/>
      <c r="B72" s="189"/>
      <c r="C72" s="190"/>
      <c r="D72" s="190"/>
    </row>
    <row r="73" spans="1:4" s="174" customFormat="1" x14ac:dyDescent="0.2">
      <c r="A73" s="188"/>
      <c r="B73" s="189"/>
      <c r="C73" s="190"/>
      <c r="D73" s="190"/>
    </row>
    <row r="74" spans="1:4" s="174" customFormat="1" x14ac:dyDescent="0.2">
      <c r="A74" s="188"/>
      <c r="B74" s="189"/>
      <c r="C74" s="190"/>
      <c r="D74" s="190"/>
    </row>
    <row r="75" spans="1:4" s="174" customFormat="1" x14ac:dyDescent="0.2">
      <c r="A75" s="188"/>
      <c r="B75" s="189"/>
      <c r="C75" s="190"/>
      <c r="D75" s="190"/>
    </row>
    <row r="76" spans="1:4" s="174" customFormat="1" x14ac:dyDescent="0.2">
      <c r="A76" s="188"/>
      <c r="B76" s="189"/>
      <c r="C76" s="190"/>
      <c r="D76" s="190"/>
    </row>
    <row r="77" spans="1:4" s="174" customFormat="1" x14ac:dyDescent="0.2">
      <c r="A77" s="188"/>
      <c r="B77" s="189"/>
      <c r="C77" s="190"/>
      <c r="D77" s="190"/>
    </row>
    <row r="78" spans="1:4" s="174" customFormat="1" x14ac:dyDescent="0.2">
      <c r="A78" s="188"/>
      <c r="B78" s="189"/>
      <c r="C78" s="190"/>
      <c r="D78" s="190"/>
    </row>
    <row r="79" spans="1:4" s="174" customFormat="1" x14ac:dyDescent="0.2">
      <c r="A79" s="188"/>
      <c r="B79" s="189"/>
      <c r="C79" s="190"/>
      <c r="D79" s="190"/>
    </row>
    <row r="80" spans="1:4" s="174" customFormat="1" x14ac:dyDescent="0.2">
      <c r="A80" s="188"/>
      <c r="B80" s="189"/>
      <c r="C80" s="190"/>
      <c r="D80" s="190"/>
    </row>
    <row r="81" spans="1:4" s="174" customFormat="1" x14ac:dyDescent="0.2">
      <c r="A81" s="188"/>
      <c r="B81" s="189"/>
      <c r="C81" s="190"/>
      <c r="D81" s="190"/>
    </row>
    <row r="82" spans="1:4" s="174" customFormat="1" x14ac:dyDescent="0.2">
      <c r="A82" s="188"/>
      <c r="B82" s="189"/>
      <c r="C82" s="190"/>
      <c r="D82" s="190"/>
    </row>
    <row r="83" spans="1:4" s="174" customFormat="1" x14ac:dyDescent="0.2">
      <c r="A83" s="188"/>
      <c r="B83" s="189"/>
      <c r="C83" s="190"/>
      <c r="D83" s="190"/>
    </row>
    <row r="84" spans="1:4" s="174" customFormat="1" x14ac:dyDescent="0.2">
      <c r="A84" s="188"/>
      <c r="B84" s="189"/>
      <c r="C84" s="190"/>
      <c r="D84" s="190"/>
    </row>
    <row r="85" spans="1:4" s="174" customFormat="1" x14ac:dyDescent="0.2">
      <c r="A85" s="188"/>
      <c r="B85" s="189"/>
      <c r="C85" s="190"/>
      <c r="D85" s="190"/>
    </row>
    <row r="86" spans="1:4" s="174" customFormat="1" x14ac:dyDescent="0.2">
      <c r="A86" s="188"/>
      <c r="B86" s="189"/>
      <c r="C86" s="190"/>
      <c r="D86" s="190"/>
    </row>
    <row r="87" spans="1:4" s="174" customFormat="1" x14ac:dyDescent="0.2">
      <c r="A87" s="188"/>
      <c r="B87" s="189"/>
      <c r="C87" s="190"/>
      <c r="D87" s="190"/>
    </row>
    <row r="88" spans="1:4" s="174" customFormat="1" x14ac:dyDescent="0.2">
      <c r="A88" s="188"/>
      <c r="B88" s="189"/>
      <c r="C88" s="190"/>
      <c r="D88" s="190"/>
    </row>
    <row r="89" spans="1:4" s="174" customFormat="1" x14ac:dyDescent="0.2">
      <c r="A89" s="188"/>
      <c r="B89" s="189"/>
      <c r="C89" s="190"/>
      <c r="D89" s="190"/>
    </row>
    <row r="90" spans="1:4" s="174" customFormat="1" x14ac:dyDescent="0.2">
      <c r="A90" s="188"/>
      <c r="B90" s="189"/>
      <c r="C90" s="190"/>
      <c r="D90" s="190"/>
    </row>
    <row r="91" spans="1:4" s="174" customFormat="1" x14ac:dyDescent="0.2">
      <c r="A91" s="188"/>
      <c r="B91" s="189"/>
      <c r="C91" s="190"/>
      <c r="D91" s="190"/>
    </row>
    <row r="92" spans="1:4" s="174" customFormat="1" x14ac:dyDescent="0.2">
      <c r="A92" s="188"/>
      <c r="B92" s="189"/>
      <c r="C92" s="190"/>
      <c r="D92" s="190"/>
    </row>
    <row r="93" spans="1:4" s="174" customFormat="1" x14ac:dyDescent="0.2">
      <c r="A93" s="188"/>
      <c r="B93" s="189"/>
      <c r="C93" s="190"/>
      <c r="D93" s="190"/>
    </row>
    <row r="94" spans="1:4" s="174" customFormat="1" x14ac:dyDescent="0.2">
      <c r="A94" s="188"/>
      <c r="B94" s="189"/>
      <c r="C94" s="190"/>
      <c r="D94" s="190"/>
    </row>
    <row r="95" spans="1:4" s="174" customFormat="1" x14ac:dyDescent="0.2">
      <c r="A95" s="188"/>
      <c r="B95" s="189"/>
      <c r="C95" s="190"/>
      <c r="D95" s="190"/>
    </row>
    <row r="96" spans="1:4" s="174" customFormat="1" x14ac:dyDescent="0.2">
      <c r="A96" s="188"/>
      <c r="B96" s="189"/>
      <c r="C96" s="190"/>
      <c r="D96" s="190"/>
    </row>
    <row r="97" spans="1:4" s="174" customFormat="1" x14ac:dyDescent="0.2">
      <c r="A97" s="188"/>
      <c r="B97" s="189"/>
      <c r="C97" s="190"/>
      <c r="D97" s="190"/>
    </row>
    <row r="98" spans="1:4" s="174" customFormat="1" x14ac:dyDescent="0.2">
      <c r="A98" s="188"/>
      <c r="B98" s="189"/>
      <c r="C98" s="190"/>
      <c r="D98" s="190"/>
    </row>
    <row r="99" spans="1:4" s="174" customFormat="1" x14ac:dyDescent="0.2">
      <c r="A99" s="188"/>
      <c r="B99" s="189"/>
      <c r="C99" s="190"/>
      <c r="D99" s="190"/>
    </row>
    <row r="100" spans="1:4" s="174" customFormat="1" x14ac:dyDescent="0.2">
      <c r="A100" s="188"/>
      <c r="B100" s="189"/>
      <c r="C100" s="190"/>
      <c r="D100" s="190"/>
    </row>
    <row r="101" spans="1:4" s="174" customFormat="1" x14ac:dyDescent="0.2">
      <c r="A101" s="188"/>
      <c r="B101" s="189"/>
      <c r="C101" s="190"/>
      <c r="D101" s="190"/>
    </row>
    <row r="102" spans="1:4" s="174" customFormat="1" x14ac:dyDescent="0.2">
      <c r="A102" s="188"/>
      <c r="B102" s="189"/>
      <c r="C102" s="190"/>
      <c r="D102" s="190"/>
    </row>
    <row r="103" spans="1:4" s="174" customFormat="1" x14ac:dyDescent="0.2">
      <c r="A103" s="188"/>
      <c r="B103" s="189"/>
      <c r="C103" s="190"/>
      <c r="D103" s="190"/>
    </row>
    <row r="104" spans="1:4" s="174" customFormat="1" x14ac:dyDescent="0.2">
      <c r="A104" s="188"/>
      <c r="B104" s="189"/>
      <c r="C104" s="190"/>
      <c r="D104" s="190"/>
    </row>
    <row r="105" spans="1:4" s="174" customFormat="1" x14ac:dyDescent="0.2">
      <c r="A105" s="188"/>
      <c r="B105" s="189"/>
      <c r="C105" s="190"/>
      <c r="D105" s="190"/>
    </row>
    <row r="106" spans="1:4" s="174" customFormat="1" x14ac:dyDescent="0.2">
      <c r="A106" s="188"/>
      <c r="B106" s="189"/>
      <c r="C106" s="190"/>
      <c r="D106" s="190"/>
    </row>
    <row r="107" spans="1:4" s="174" customFormat="1" x14ac:dyDescent="0.2">
      <c r="A107" s="188"/>
      <c r="B107" s="189"/>
      <c r="C107" s="190"/>
      <c r="D107" s="190"/>
    </row>
    <row r="108" spans="1:4" s="174" customFormat="1" x14ac:dyDescent="0.2">
      <c r="A108" s="188"/>
      <c r="B108" s="189"/>
      <c r="C108" s="190"/>
      <c r="D108" s="190"/>
    </row>
    <row r="109" spans="1:4" s="174" customFormat="1" x14ac:dyDescent="0.2">
      <c r="A109" s="188"/>
      <c r="B109" s="189"/>
      <c r="C109" s="190"/>
      <c r="D109" s="190"/>
    </row>
    <row r="110" spans="1:4" s="174" customFormat="1" x14ac:dyDescent="0.2">
      <c r="A110" s="188"/>
      <c r="B110" s="189"/>
      <c r="C110" s="190"/>
      <c r="D110" s="190"/>
    </row>
    <row r="111" spans="1:4" s="174" customFormat="1" x14ac:dyDescent="0.2">
      <c r="A111" s="188"/>
      <c r="B111" s="189"/>
      <c r="C111" s="190"/>
      <c r="D111" s="190"/>
    </row>
    <row r="112" spans="1:4" s="174" customFormat="1" x14ac:dyDescent="0.2">
      <c r="A112" s="188"/>
      <c r="B112" s="189"/>
      <c r="C112" s="190"/>
      <c r="D112" s="190"/>
    </row>
    <row r="113" spans="1:4" s="174" customFormat="1" x14ac:dyDescent="0.2">
      <c r="A113" s="188"/>
      <c r="B113" s="189"/>
      <c r="C113" s="190"/>
      <c r="D113" s="190"/>
    </row>
    <row r="114" spans="1:4" s="174" customFormat="1" x14ac:dyDescent="0.2">
      <c r="A114" s="188"/>
      <c r="B114" s="189"/>
      <c r="C114" s="190"/>
      <c r="D114" s="190"/>
    </row>
    <row r="115" spans="1:4" s="174" customFormat="1" x14ac:dyDescent="0.2">
      <c r="A115" s="188"/>
      <c r="B115" s="189"/>
      <c r="C115" s="190"/>
      <c r="D115" s="190"/>
    </row>
    <row r="116" spans="1:4" s="174" customFormat="1" x14ac:dyDescent="0.2">
      <c r="A116" s="188"/>
      <c r="B116" s="189"/>
      <c r="C116" s="190"/>
      <c r="D116" s="190"/>
    </row>
    <row r="117" spans="1:4" s="174" customFormat="1" x14ac:dyDescent="0.2">
      <c r="A117" s="188"/>
      <c r="B117" s="189"/>
      <c r="C117" s="190"/>
      <c r="D117" s="190"/>
    </row>
    <row r="118" spans="1:4" s="174" customFormat="1" x14ac:dyDescent="0.2">
      <c r="A118" s="188"/>
      <c r="B118" s="189"/>
      <c r="C118" s="190"/>
      <c r="D118" s="190"/>
    </row>
    <row r="119" spans="1:4" s="174" customFormat="1" x14ac:dyDescent="0.2">
      <c r="A119" s="188"/>
      <c r="B119" s="189"/>
      <c r="C119" s="190"/>
      <c r="D119" s="190"/>
    </row>
    <row r="120" spans="1:4" s="174" customFormat="1" x14ac:dyDescent="0.2">
      <c r="A120" s="188"/>
      <c r="B120" s="189"/>
      <c r="C120" s="190"/>
      <c r="D120" s="190"/>
    </row>
    <row r="121" spans="1:4" s="174" customFormat="1" x14ac:dyDescent="0.2">
      <c r="A121" s="188"/>
      <c r="B121" s="189"/>
      <c r="C121" s="190"/>
      <c r="D121" s="190"/>
    </row>
    <row r="122" spans="1:4" s="174" customFormat="1" x14ac:dyDescent="0.2">
      <c r="A122" s="188"/>
      <c r="B122" s="189"/>
      <c r="C122" s="190"/>
      <c r="D122" s="190"/>
    </row>
    <row r="123" spans="1:4" s="174" customFormat="1" x14ac:dyDescent="0.2">
      <c r="A123" s="188"/>
      <c r="B123" s="189"/>
      <c r="C123" s="190"/>
      <c r="D123" s="190"/>
    </row>
    <row r="124" spans="1:4" s="174" customFormat="1" x14ac:dyDescent="0.2">
      <c r="A124" s="188"/>
      <c r="B124" s="189"/>
      <c r="C124" s="190"/>
      <c r="D124" s="190"/>
    </row>
    <row r="125" spans="1:4" s="174" customFormat="1" x14ac:dyDescent="0.2">
      <c r="A125" s="188"/>
      <c r="B125" s="189"/>
      <c r="C125" s="190"/>
      <c r="D125" s="190"/>
    </row>
    <row r="126" spans="1:4" s="174" customFormat="1" x14ac:dyDescent="0.2">
      <c r="A126" s="188"/>
      <c r="B126" s="189"/>
      <c r="C126" s="190"/>
      <c r="D126" s="190"/>
    </row>
    <row r="127" spans="1:4" s="174" customFormat="1" x14ac:dyDescent="0.2">
      <c r="A127" s="188"/>
      <c r="B127" s="189"/>
      <c r="C127" s="190"/>
      <c r="D127" s="190"/>
    </row>
    <row r="128" spans="1:4" s="174" customFormat="1" x14ac:dyDescent="0.2">
      <c r="A128" s="188"/>
      <c r="B128" s="189"/>
      <c r="C128" s="190"/>
      <c r="D128" s="190"/>
    </row>
    <row r="129" spans="1:4" s="174" customFormat="1" x14ac:dyDescent="0.2">
      <c r="A129" s="188"/>
      <c r="B129" s="189"/>
      <c r="C129" s="190"/>
      <c r="D129" s="190"/>
    </row>
    <row r="130" spans="1:4" s="174" customFormat="1" x14ac:dyDescent="0.2">
      <c r="A130" s="188"/>
      <c r="B130" s="189"/>
      <c r="C130" s="190"/>
      <c r="D130" s="190"/>
    </row>
    <row r="131" spans="1:4" s="174" customFormat="1" x14ac:dyDescent="0.2">
      <c r="A131" s="188"/>
      <c r="B131" s="189"/>
      <c r="C131" s="190"/>
      <c r="D131" s="190"/>
    </row>
    <row r="132" spans="1:4" s="174" customFormat="1" x14ac:dyDescent="0.2">
      <c r="A132" s="188"/>
      <c r="B132" s="189"/>
      <c r="C132" s="190"/>
      <c r="D132" s="190"/>
    </row>
    <row r="133" spans="1:4" s="174" customFormat="1" x14ac:dyDescent="0.2">
      <c r="A133" s="188"/>
      <c r="B133" s="189"/>
      <c r="C133" s="190"/>
      <c r="D133" s="190"/>
    </row>
    <row r="134" spans="1:4" s="174" customFormat="1" x14ac:dyDescent="0.2">
      <c r="A134" s="188"/>
      <c r="B134" s="189"/>
      <c r="C134" s="190"/>
      <c r="D134" s="190"/>
    </row>
    <row r="135" spans="1:4" s="174" customFormat="1" x14ac:dyDescent="0.2">
      <c r="A135" s="188"/>
      <c r="B135" s="189"/>
      <c r="C135" s="190"/>
      <c r="D135" s="190"/>
    </row>
    <row r="136" spans="1:4" s="174" customFormat="1" x14ac:dyDescent="0.2">
      <c r="A136" s="188"/>
      <c r="B136" s="189"/>
      <c r="C136" s="190"/>
      <c r="D136" s="190"/>
    </row>
    <row r="137" spans="1:4" s="174" customFormat="1" x14ac:dyDescent="0.2">
      <c r="A137" s="188"/>
      <c r="B137" s="189"/>
      <c r="C137" s="190"/>
      <c r="D137" s="190"/>
    </row>
    <row r="138" spans="1:4" s="174" customFormat="1" x14ac:dyDescent="0.2">
      <c r="A138" s="188"/>
      <c r="B138" s="189"/>
      <c r="C138" s="190"/>
      <c r="D138" s="190"/>
    </row>
    <row r="139" spans="1:4" s="174" customFormat="1" x14ac:dyDescent="0.2">
      <c r="A139" s="188"/>
      <c r="B139" s="189"/>
      <c r="C139" s="190"/>
      <c r="D139" s="190"/>
    </row>
    <row r="140" spans="1:4" s="174" customFormat="1" x14ac:dyDescent="0.2">
      <c r="A140" s="188"/>
      <c r="B140" s="189"/>
      <c r="C140" s="190"/>
      <c r="D140" s="190"/>
    </row>
    <row r="141" spans="1:4" s="174" customFormat="1" x14ac:dyDescent="0.2">
      <c r="A141" s="188"/>
      <c r="B141" s="189"/>
      <c r="C141" s="190"/>
      <c r="D141" s="190"/>
    </row>
    <row r="142" spans="1:4" s="174" customFormat="1" x14ac:dyDescent="0.2">
      <c r="A142" s="188"/>
      <c r="B142" s="189"/>
      <c r="C142" s="190"/>
      <c r="D142" s="190"/>
    </row>
    <row r="143" spans="1:4" s="174" customFormat="1" x14ac:dyDescent="0.2">
      <c r="A143" s="188"/>
      <c r="B143" s="189"/>
      <c r="C143" s="190"/>
      <c r="D143" s="190"/>
    </row>
    <row r="144" spans="1:4" s="174" customFormat="1" x14ac:dyDescent="0.2">
      <c r="A144" s="188"/>
      <c r="B144" s="189"/>
      <c r="C144" s="190"/>
      <c r="D144" s="190"/>
    </row>
    <row r="145" spans="1:4" s="174" customFormat="1" x14ac:dyDescent="0.2">
      <c r="A145" s="188"/>
      <c r="B145" s="189"/>
      <c r="C145" s="190"/>
      <c r="D145" s="190"/>
    </row>
    <row r="146" spans="1:4" s="174" customFormat="1" x14ac:dyDescent="0.2">
      <c r="A146" s="188"/>
      <c r="B146" s="189"/>
      <c r="C146" s="190"/>
      <c r="D146" s="190"/>
    </row>
    <row r="147" spans="1:4" s="174" customFormat="1" x14ac:dyDescent="0.2">
      <c r="A147" s="188"/>
      <c r="B147" s="189"/>
      <c r="C147" s="190"/>
      <c r="D147" s="190"/>
    </row>
    <row r="148" spans="1:4" s="174" customFormat="1" x14ac:dyDescent="0.2">
      <c r="A148" s="188"/>
      <c r="B148" s="189"/>
      <c r="C148" s="190"/>
      <c r="D148" s="190"/>
    </row>
    <row r="149" spans="1:4" s="174" customFormat="1" x14ac:dyDescent="0.2">
      <c r="A149" s="188"/>
      <c r="B149" s="189"/>
      <c r="C149" s="190"/>
      <c r="D149" s="190"/>
    </row>
    <row r="150" spans="1:4" s="174" customFormat="1" x14ac:dyDescent="0.2">
      <c r="A150" s="188"/>
      <c r="B150" s="189"/>
      <c r="C150" s="190"/>
      <c r="D150" s="190"/>
    </row>
    <row r="151" spans="1:4" s="174" customFormat="1" x14ac:dyDescent="0.2">
      <c r="A151" s="188"/>
      <c r="B151" s="189"/>
      <c r="C151" s="190"/>
      <c r="D151" s="190"/>
    </row>
    <row r="152" spans="1:4" s="174" customFormat="1" x14ac:dyDescent="0.2">
      <c r="A152" s="188"/>
      <c r="B152" s="189"/>
      <c r="C152" s="190"/>
      <c r="D152" s="190"/>
    </row>
    <row r="153" spans="1:4" s="174" customFormat="1" x14ac:dyDescent="0.2">
      <c r="A153" s="188"/>
      <c r="B153" s="189"/>
      <c r="C153" s="190"/>
      <c r="D153" s="190"/>
    </row>
    <row r="154" spans="1:4" s="174" customFormat="1" x14ac:dyDescent="0.2">
      <c r="A154" s="188"/>
      <c r="B154" s="189"/>
      <c r="C154" s="190"/>
      <c r="D154" s="190"/>
    </row>
    <row r="155" spans="1:4" s="174" customFormat="1" x14ac:dyDescent="0.2">
      <c r="A155" s="188"/>
      <c r="B155" s="189"/>
      <c r="C155" s="190"/>
      <c r="D155" s="190"/>
    </row>
    <row r="156" spans="1:4" s="174" customFormat="1" x14ac:dyDescent="0.2">
      <c r="A156" s="188"/>
      <c r="B156" s="189"/>
      <c r="C156" s="190"/>
      <c r="D156" s="190"/>
    </row>
    <row r="157" spans="1:4" s="174" customFormat="1" x14ac:dyDescent="0.2">
      <c r="A157" s="188"/>
      <c r="B157" s="189"/>
      <c r="C157" s="190"/>
      <c r="D157" s="190"/>
    </row>
    <row r="158" spans="1:4" s="174" customFormat="1" x14ac:dyDescent="0.2">
      <c r="A158" s="188"/>
      <c r="B158" s="189"/>
      <c r="C158" s="190"/>
      <c r="D158" s="190"/>
    </row>
    <row r="159" spans="1:4" s="174" customFormat="1" x14ac:dyDescent="0.2">
      <c r="A159" s="188"/>
      <c r="B159" s="189"/>
      <c r="C159" s="190"/>
      <c r="D159" s="190"/>
    </row>
    <row r="160" spans="1:4" s="174" customFormat="1" x14ac:dyDescent="0.2">
      <c r="A160" s="188"/>
      <c r="B160" s="189"/>
      <c r="C160" s="190"/>
      <c r="D160" s="190"/>
    </row>
    <row r="161" spans="1:4" s="174" customFormat="1" x14ac:dyDescent="0.2">
      <c r="A161" s="188"/>
      <c r="B161" s="189"/>
      <c r="C161" s="190"/>
      <c r="D161" s="190"/>
    </row>
    <row r="162" spans="1:4" s="174" customFormat="1" x14ac:dyDescent="0.2">
      <c r="A162" s="188"/>
      <c r="B162" s="189"/>
      <c r="C162" s="190"/>
      <c r="D162" s="190"/>
    </row>
    <row r="163" spans="1:4" s="174" customFormat="1" x14ac:dyDescent="0.2">
      <c r="A163" s="188"/>
      <c r="B163" s="189"/>
      <c r="C163" s="190"/>
      <c r="D163" s="190"/>
    </row>
    <row r="164" spans="1:4" s="174" customFormat="1" x14ac:dyDescent="0.2">
      <c r="A164" s="188"/>
      <c r="B164" s="189"/>
      <c r="C164" s="190"/>
      <c r="D164" s="190"/>
    </row>
    <row r="165" spans="1:4" s="174" customFormat="1" x14ac:dyDescent="0.2">
      <c r="A165" s="188"/>
      <c r="B165" s="189"/>
      <c r="C165" s="190"/>
      <c r="D165" s="190"/>
    </row>
    <row r="166" spans="1:4" s="174" customFormat="1" x14ac:dyDescent="0.2">
      <c r="A166" s="188"/>
      <c r="B166" s="189"/>
      <c r="C166" s="190"/>
      <c r="D166" s="190"/>
    </row>
    <row r="167" spans="1:4" s="174" customFormat="1" x14ac:dyDescent="0.2">
      <c r="A167" s="188"/>
      <c r="B167" s="189"/>
      <c r="C167" s="190"/>
      <c r="D167" s="190"/>
    </row>
    <row r="168" spans="1:4" s="174" customFormat="1" x14ac:dyDescent="0.2">
      <c r="A168" s="188"/>
      <c r="B168" s="189"/>
      <c r="C168" s="190"/>
      <c r="D168" s="190"/>
    </row>
    <row r="169" spans="1:4" s="174" customFormat="1" x14ac:dyDescent="0.2">
      <c r="A169" s="188"/>
      <c r="B169" s="189"/>
      <c r="C169" s="190"/>
      <c r="D169" s="190"/>
    </row>
    <row r="170" spans="1:4" s="174" customFormat="1" x14ac:dyDescent="0.2">
      <c r="A170" s="188"/>
      <c r="B170" s="189"/>
      <c r="C170" s="190"/>
      <c r="D170" s="190"/>
    </row>
    <row r="171" spans="1:4" s="174" customFormat="1" x14ac:dyDescent="0.2">
      <c r="A171" s="188"/>
      <c r="B171" s="189"/>
      <c r="C171" s="190"/>
      <c r="D171" s="190"/>
    </row>
    <row r="172" spans="1:4" s="174" customFormat="1" x14ac:dyDescent="0.2">
      <c r="A172" s="188"/>
      <c r="B172" s="189"/>
      <c r="C172" s="190"/>
      <c r="D172" s="190"/>
    </row>
    <row r="173" spans="1:4" s="174" customFormat="1" x14ac:dyDescent="0.2">
      <c r="A173" s="188"/>
      <c r="B173" s="189"/>
      <c r="C173" s="190"/>
      <c r="D173" s="190"/>
    </row>
    <row r="174" spans="1:4" s="174" customFormat="1" x14ac:dyDescent="0.2">
      <c r="A174" s="188"/>
      <c r="B174" s="189"/>
      <c r="C174" s="190"/>
      <c r="D174" s="190"/>
    </row>
    <row r="175" spans="1:4" s="174" customFormat="1" x14ac:dyDescent="0.2">
      <c r="A175" s="188"/>
      <c r="B175" s="189"/>
      <c r="C175" s="190"/>
      <c r="D175" s="190"/>
    </row>
    <row r="176" spans="1:4" s="174" customFormat="1" x14ac:dyDescent="0.2">
      <c r="A176" s="188"/>
      <c r="B176" s="189"/>
      <c r="C176" s="190"/>
      <c r="D176" s="190"/>
    </row>
    <row r="177" spans="1:4" s="174" customFormat="1" x14ac:dyDescent="0.2">
      <c r="A177" s="188"/>
      <c r="B177" s="189"/>
      <c r="C177" s="190"/>
      <c r="D177" s="190"/>
    </row>
    <row r="178" spans="1:4" s="174" customFormat="1" x14ac:dyDescent="0.2">
      <c r="A178" s="188"/>
      <c r="B178" s="189"/>
      <c r="C178" s="190"/>
      <c r="D178" s="190"/>
    </row>
    <row r="179" spans="1:4" s="174" customFormat="1" x14ac:dyDescent="0.2">
      <c r="A179" s="188"/>
      <c r="B179" s="189"/>
      <c r="C179" s="190"/>
      <c r="D179" s="190"/>
    </row>
    <row r="180" spans="1:4" s="174" customFormat="1" x14ac:dyDescent="0.2">
      <c r="A180" s="188"/>
      <c r="B180" s="189"/>
      <c r="C180" s="190"/>
      <c r="D180" s="190"/>
    </row>
    <row r="181" spans="1:4" s="174" customFormat="1" x14ac:dyDescent="0.2">
      <c r="A181" s="188"/>
      <c r="B181" s="189"/>
      <c r="C181" s="190"/>
      <c r="D181" s="190"/>
    </row>
    <row r="182" spans="1:4" s="174" customFormat="1" x14ac:dyDescent="0.2">
      <c r="A182" s="188"/>
      <c r="B182" s="189"/>
      <c r="C182" s="190"/>
      <c r="D182" s="190"/>
    </row>
    <row r="183" spans="1:4" s="174" customFormat="1" x14ac:dyDescent="0.2">
      <c r="A183" s="188"/>
      <c r="B183" s="189"/>
      <c r="C183" s="190"/>
      <c r="D183" s="190"/>
    </row>
    <row r="184" spans="1:4" s="174" customFormat="1" x14ac:dyDescent="0.2">
      <c r="A184" s="188"/>
      <c r="B184" s="189"/>
      <c r="C184" s="190"/>
      <c r="D184" s="190"/>
    </row>
    <row r="185" spans="1:4" s="174" customFormat="1" x14ac:dyDescent="0.2">
      <c r="A185" s="188"/>
      <c r="B185" s="189"/>
      <c r="C185" s="190"/>
      <c r="D185" s="190"/>
    </row>
    <row r="186" spans="1:4" s="174" customFormat="1" x14ac:dyDescent="0.2">
      <c r="A186" s="188"/>
      <c r="B186" s="189"/>
      <c r="C186" s="190"/>
      <c r="D186" s="190"/>
    </row>
    <row r="187" spans="1:4" s="174" customFormat="1" x14ac:dyDescent="0.2">
      <c r="A187" s="188"/>
      <c r="B187" s="189"/>
      <c r="C187" s="190"/>
      <c r="D187" s="190"/>
    </row>
    <row r="188" spans="1:4" s="174" customFormat="1" x14ac:dyDescent="0.2">
      <c r="A188" s="188"/>
      <c r="B188" s="189"/>
      <c r="C188" s="190"/>
      <c r="D188" s="190"/>
    </row>
    <row r="189" spans="1:4" s="174" customFormat="1" x14ac:dyDescent="0.2">
      <c r="A189" s="188"/>
      <c r="B189" s="189"/>
      <c r="C189" s="190"/>
      <c r="D189" s="190"/>
    </row>
    <row r="190" spans="1:4" s="174" customFormat="1" x14ac:dyDescent="0.2">
      <c r="A190" s="188"/>
      <c r="B190" s="189"/>
      <c r="C190" s="190"/>
      <c r="D190" s="190"/>
    </row>
    <row r="191" spans="1:4" s="174" customFormat="1" x14ac:dyDescent="0.2">
      <c r="A191" s="188"/>
      <c r="B191" s="189"/>
      <c r="C191" s="190"/>
      <c r="D191" s="190"/>
    </row>
    <row r="192" spans="1:4" s="174" customFormat="1" x14ac:dyDescent="0.2">
      <c r="A192" s="188"/>
      <c r="B192" s="189"/>
      <c r="C192" s="190"/>
      <c r="D192" s="190"/>
    </row>
    <row r="193" spans="1:4" s="174" customFormat="1" x14ac:dyDescent="0.2">
      <c r="A193" s="188"/>
      <c r="B193" s="189"/>
      <c r="C193" s="190"/>
      <c r="D193" s="190"/>
    </row>
    <row r="194" spans="1:4" s="174" customFormat="1" x14ac:dyDescent="0.2">
      <c r="A194" s="188"/>
      <c r="B194" s="189"/>
      <c r="C194" s="190"/>
      <c r="D194" s="190"/>
    </row>
    <row r="195" spans="1:4" s="174" customFormat="1" x14ac:dyDescent="0.2">
      <c r="A195" s="188"/>
      <c r="B195" s="189"/>
      <c r="C195" s="190"/>
      <c r="D195" s="190"/>
    </row>
    <row r="196" spans="1:4" s="174" customFormat="1" x14ac:dyDescent="0.2">
      <c r="A196" s="188"/>
      <c r="B196" s="189"/>
      <c r="C196" s="190"/>
      <c r="D196" s="190"/>
    </row>
    <row r="197" spans="1:4" s="174" customFormat="1" x14ac:dyDescent="0.2">
      <c r="A197" s="188"/>
      <c r="B197" s="189"/>
      <c r="C197" s="190"/>
      <c r="D197" s="190"/>
    </row>
    <row r="198" spans="1:4" s="174" customFormat="1" x14ac:dyDescent="0.2">
      <c r="A198" s="188"/>
      <c r="B198" s="189"/>
      <c r="C198" s="190"/>
      <c r="D198" s="190"/>
    </row>
    <row r="199" spans="1:4" s="174" customFormat="1" x14ac:dyDescent="0.2">
      <c r="A199" s="188"/>
      <c r="B199" s="189"/>
      <c r="C199" s="190"/>
      <c r="D199" s="190"/>
    </row>
    <row r="200" spans="1:4" s="174" customFormat="1" x14ac:dyDescent="0.2">
      <c r="A200" s="188"/>
      <c r="B200" s="189"/>
      <c r="C200" s="190"/>
      <c r="D200" s="190"/>
    </row>
    <row r="201" spans="1:4" s="174" customFormat="1" x14ac:dyDescent="0.2">
      <c r="A201" s="188"/>
      <c r="B201" s="189"/>
      <c r="C201" s="190"/>
      <c r="D201" s="190"/>
    </row>
    <row r="202" spans="1:4" s="174" customFormat="1" x14ac:dyDescent="0.2">
      <c r="A202" s="188"/>
      <c r="B202" s="189"/>
      <c r="C202" s="190"/>
      <c r="D202" s="190"/>
    </row>
    <row r="203" spans="1:4" s="174" customFormat="1" x14ac:dyDescent="0.2">
      <c r="A203" s="188"/>
      <c r="B203" s="189"/>
      <c r="C203" s="190"/>
      <c r="D203" s="190"/>
    </row>
    <row r="204" spans="1:4" s="174" customFormat="1" x14ac:dyDescent="0.2">
      <c r="A204" s="188"/>
      <c r="B204" s="189"/>
      <c r="C204" s="190"/>
      <c r="D204" s="190"/>
    </row>
    <row r="205" spans="1:4" s="174" customFormat="1" x14ac:dyDescent="0.2">
      <c r="A205" s="188"/>
      <c r="B205" s="189"/>
      <c r="C205" s="190"/>
      <c r="D205" s="190"/>
    </row>
    <row r="206" spans="1:4" s="174" customFormat="1" x14ac:dyDescent="0.2">
      <c r="A206" s="188"/>
      <c r="B206" s="189"/>
      <c r="C206" s="190"/>
      <c r="D206" s="190"/>
    </row>
    <row r="207" spans="1:4" s="174" customFormat="1" x14ac:dyDescent="0.2">
      <c r="A207" s="188"/>
      <c r="B207" s="189"/>
      <c r="C207" s="190"/>
      <c r="D207" s="190"/>
    </row>
    <row r="208" spans="1:4" s="174" customFormat="1" x14ac:dyDescent="0.2">
      <c r="A208" s="188"/>
      <c r="B208" s="189"/>
      <c r="C208" s="190"/>
      <c r="D208" s="190"/>
    </row>
    <row r="209" spans="1:4" s="174" customFormat="1" x14ac:dyDescent="0.2">
      <c r="A209" s="188"/>
      <c r="B209" s="189"/>
      <c r="C209" s="190"/>
      <c r="D209" s="190"/>
    </row>
    <row r="210" spans="1:4" s="174" customFormat="1" x14ac:dyDescent="0.2">
      <c r="A210" s="188"/>
      <c r="B210" s="189"/>
      <c r="C210" s="190"/>
      <c r="D210" s="190"/>
    </row>
    <row r="211" spans="1:4" s="174" customFormat="1" x14ac:dyDescent="0.2">
      <c r="A211" s="188"/>
      <c r="B211" s="189"/>
      <c r="C211" s="190"/>
      <c r="D211" s="190"/>
    </row>
    <row r="212" spans="1:4" s="174" customFormat="1" x14ac:dyDescent="0.2">
      <c r="A212" s="188"/>
      <c r="B212" s="189"/>
      <c r="C212" s="190"/>
      <c r="D212" s="190"/>
    </row>
    <row r="213" spans="1:4" s="174" customFormat="1" x14ac:dyDescent="0.2">
      <c r="A213" s="188"/>
      <c r="B213" s="189"/>
      <c r="C213" s="190"/>
      <c r="D213" s="190"/>
    </row>
    <row r="214" spans="1:4" s="174" customFormat="1" x14ac:dyDescent="0.2">
      <c r="A214" s="188"/>
      <c r="B214" s="189"/>
      <c r="C214" s="190"/>
      <c r="D214" s="190"/>
    </row>
    <row r="215" spans="1:4" s="174" customFormat="1" x14ac:dyDescent="0.2">
      <c r="A215" s="188"/>
      <c r="B215" s="189"/>
      <c r="C215" s="190"/>
      <c r="D215" s="190"/>
    </row>
    <row r="216" spans="1:4" s="174" customFormat="1" x14ac:dyDescent="0.2">
      <c r="A216" s="188"/>
      <c r="B216" s="189"/>
      <c r="C216" s="190"/>
      <c r="D216" s="190"/>
    </row>
    <row r="217" spans="1:4" s="174" customFormat="1" x14ac:dyDescent="0.2">
      <c r="A217" s="188"/>
      <c r="B217" s="189"/>
      <c r="C217" s="190"/>
      <c r="D217" s="190"/>
    </row>
    <row r="218" spans="1:4" s="174" customFormat="1" x14ac:dyDescent="0.2">
      <c r="A218" s="188"/>
      <c r="B218" s="189"/>
      <c r="C218" s="190"/>
      <c r="D218" s="190"/>
    </row>
    <row r="219" spans="1:4" s="174" customFormat="1" x14ac:dyDescent="0.2">
      <c r="A219" s="188"/>
      <c r="B219" s="189"/>
      <c r="C219" s="190"/>
      <c r="D219" s="190"/>
    </row>
    <row r="220" spans="1:4" s="174" customFormat="1" x14ac:dyDescent="0.2">
      <c r="A220" s="188"/>
      <c r="B220" s="189"/>
      <c r="C220" s="190"/>
      <c r="D220" s="190"/>
    </row>
    <row r="221" spans="1:4" s="174" customFormat="1" x14ac:dyDescent="0.2">
      <c r="A221" s="188"/>
      <c r="B221" s="189"/>
      <c r="C221" s="190"/>
      <c r="D221" s="190"/>
    </row>
    <row r="222" spans="1:4" s="174" customFormat="1" x14ac:dyDescent="0.2">
      <c r="A222" s="188"/>
      <c r="B222" s="189"/>
      <c r="C222" s="190"/>
      <c r="D222" s="190"/>
    </row>
    <row r="223" spans="1:4" s="174" customFormat="1" x14ac:dyDescent="0.2">
      <c r="A223" s="188"/>
      <c r="B223" s="189"/>
      <c r="C223" s="190"/>
      <c r="D223" s="190"/>
    </row>
    <row r="224" spans="1:4" s="174" customFormat="1" x14ac:dyDescent="0.2">
      <c r="A224" s="188"/>
      <c r="B224" s="189"/>
      <c r="C224" s="190"/>
      <c r="D224" s="190"/>
    </row>
    <row r="225" spans="1:4" s="174" customFormat="1" x14ac:dyDescent="0.2">
      <c r="A225" s="188"/>
      <c r="B225" s="189"/>
      <c r="C225" s="190"/>
      <c r="D225" s="190"/>
    </row>
    <row r="226" spans="1:4" s="174" customFormat="1" x14ac:dyDescent="0.2">
      <c r="A226" s="188"/>
      <c r="B226" s="189"/>
      <c r="C226" s="190"/>
      <c r="D226" s="190"/>
    </row>
    <row r="227" spans="1:4" s="174" customFormat="1" x14ac:dyDescent="0.2">
      <c r="A227" s="188"/>
      <c r="B227" s="189"/>
      <c r="C227" s="190"/>
      <c r="D227" s="190"/>
    </row>
    <row r="228" spans="1:4" s="174" customFormat="1" x14ac:dyDescent="0.2">
      <c r="A228" s="188"/>
      <c r="B228" s="189"/>
      <c r="C228" s="190"/>
      <c r="D228" s="190"/>
    </row>
    <row r="229" spans="1:4" s="174" customFormat="1" x14ac:dyDescent="0.2">
      <c r="A229" s="188"/>
      <c r="B229" s="189"/>
      <c r="C229" s="190"/>
      <c r="D229" s="190"/>
    </row>
    <row r="230" spans="1:4" s="174" customFormat="1" x14ac:dyDescent="0.2">
      <c r="A230" s="188"/>
      <c r="B230" s="189"/>
      <c r="C230" s="190"/>
      <c r="D230" s="190"/>
    </row>
    <row r="231" spans="1:4" s="174" customFormat="1" x14ac:dyDescent="0.2">
      <c r="A231" s="188"/>
      <c r="B231" s="189"/>
      <c r="C231" s="190"/>
      <c r="D231" s="190"/>
    </row>
    <row r="232" spans="1:4" s="174" customFormat="1" x14ac:dyDescent="0.2">
      <c r="A232" s="188"/>
      <c r="B232" s="189"/>
      <c r="C232" s="190"/>
      <c r="D232" s="190"/>
    </row>
    <row r="233" spans="1:4" s="174" customFormat="1" x14ac:dyDescent="0.2">
      <c r="A233" s="188"/>
      <c r="B233" s="189"/>
      <c r="C233" s="190"/>
      <c r="D233" s="190"/>
    </row>
    <row r="234" spans="1:4" s="174" customFormat="1" x14ac:dyDescent="0.2">
      <c r="A234" s="188"/>
      <c r="B234" s="189"/>
      <c r="C234" s="190"/>
      <c r="D234" s="190"/>
    </row>
    <row r="235" spans="1:4" s="174" customFormat="1" x14ac:dyDescent="0.2">
      <c r="A235" s="188"/>
      <c r="B235" s="189"/>
      <c r="C235" s="190"/>
      <c r="D235" s="190"/>
    </row>
    <row r="236" spans="1:4" s="174" customFormat="1" x14ac:dyDescent="0.2">
      <c r="A236" s="188"/>
      <c r="B236" s="189"/>
      <c r="C236" s="190"/>
      <c r="D236" s="190"/>
    </row>
    <row r="237" spans="1:4" s="174" customFormat="1" x14ac:dyDescent="0.2">
      <c r="A237" s="188"/>
      <c r="B237" s="189"/>
      <c r="C237" s="190"/>
      <c r="D237" s="190"/>
    </row>
    <row r="238" spans="1:4" s="174" customFormat="1" x14ac:dyDescent="0.2">
      <c r="A238" s="188"/>
      <c r="B238" s="189"/>
      <c r="C238" s="190"/>
      <c r="D238" s="190"/>
    </row>
    <row r="239" spans="1:4" s="174" customFormat="1" x14ac:dyDescent="0.2">
      <c r="A239" s="188"/>
      <c r="B239" s="189"/>
      <c r="C239" s="190"/>
      <c r="D239" s="190"/>
    </row>
    <row r="240" spans="1:4" s="174" customFormat="1" x14ac:dyDescent="0.2">
      <c r="A240" s="188"/>
      <c r="B240" s="189"/>
      <c r="C240" s="190"/>
      <c r="D240" s="190"/>
    </row>
    <row r="241" spans="1:4" s="174" customFormat="1" x14ac:dyDescent="0.2">
      <c r="A241" s="188"/>
      <c r="B241" s="189"/>
      <c r="C241" s="190"/>
      <c r="D241" s="190"/>
    </row>
    <row r="242" spans="1:4" s="174" customFormat="1" x14ac:dyDescent="0.2">
      <c r="A242" s="188"/>
      <c r="B242" s="189"/>
      <c r="C242" s="190"/>
      <c r="D242" s="190"/>
    </row>
    <row r="243" spans="1:4" s="174" customFormat="1" x14ac:dyDescent="0.2">
      <c r="A243" s="188"/>
      <c r="B243" s="189"/>
      <c r="C243" s="190"/>
      <c r="D243" s="190"/>
    </row>
    <row r="244" spans="1:4" s="174" customFormat="1" x14ac:dyDescent="0.2">
      <c r="A244" s="188"/>
      <c r="B244" s="189"/>
      <c r="C244" s="190"/>
      <c r="D244" s="190"/>
    </row>
    <row r="245" spans="1:4" s="174" customFormat="1" x14ac:dyDescent="0.2">
      <c r="A245" s="188"/>
      <c r="B245" s="189"/>
      <c r="C245" s="190"/>
      <c r="D245" s="190"/>
    </row>
    <row r="246" spans="1:4" s="174" customFormat="1" x14ac:dyDescent="0.2">
      <c r="A246" s="188"/>
      <c r="B246" s="189"/>
      <c r="C246" s="190"/>
      <c r="D246" s="190"/>
    </row>
    <row r="247" spans="1:4" s="174" customFormat="1" x14ac:dyDescent="0.2">
      <c r="A247" s="188"/>
      <c r="B247" s="189"/>
      <c r="C247" s="190"/>
      <c r="D247" s="190"/>
    </row>
    <row r="248" spans="1:4" s="174" customFormat="1" x14ac:dyDescent="0.2">
      <c r="A248" s="188"/>
      <c r="B248" s="189"/>
      <c r="C248" s="190"/>
      <c r="D248" s="190"/>
    </row>
    <row r="249" spans="1:4" s="174" customFormat="1" x14ac:dyDescent="0.2">
      <c r="A249" s="188"/>
      <c r="B249" s="189"/>
      <c r="C249" s="190"/>
      <c r="D249" s="190"/>
    </row>
    <row r="250" spans="1:4" s="174" customFormat="1" x14ac:dyDescent="0.2">
      <c r="A250" s="188"/>
      <c r="B250" s="189"/>
      <c r="C250" s="190"/>
      <c r="D250" s="190"/>
    </row>
    <row r="251" spans="1:4" s="174" customFormat="1" x14ac:dyDescent="0.2">
      <c r="A251" s="188"/>
      <c r="B251" s="189"/>
      <c r="C251" s="190"/>
      <c r="D251" s="190"/>
    </row>
    <row r="252" spans="1:4" s="174" customFormat="1" x14ac:dyDescent="0.2">
      <c r="A252" s="188"/>
      <c r="B252" s="189"/>
      <c r="C252" s="190"/>
      <c r="D252" s="190"/>
    </row>
    <row r="253" spans="1:4" s="174" customFormat="1" x14ac:dyDescent="0.2">
      <c r="A253" s="188"/>
      <c r="B253" s="189"/>
      <c r="C253" s="190"/>
      <c r="D253" s="190"/>
    </row>
    <row r="254" spans="1:4" s="174" customFormat="1" x14ac:dyDescent="0.2">
      <c r="A254" s="188"/>
      <c r="B254" s="189"/>
      <c r="C254" s="190"/>
      <c r="D254" s="190"/>
    </row>
    <row r="255" spans="1:4" s="174" customFormat="1" x14ac:dyDescent="0.2">
      <c r="A255" s="188"/>
      <c r="B255" s="189"/>
      <c r="C255" s="190"/>
      <c r="D255" s="190"/>
    </row>
    <row r="256" spans="1:4" s="174" customFormat="1" x14ac:dyDescent="0.2">
      <c r="A256" s="188"/>
      <c r="B256" s="189"/>
      <c r="C256" s="190"/>
      <c r="D256" s="190"/>
    </row>
    <row r="257" spans="1:4" s="174" customFormat="1" x14ac:dyDescent="0.2">
      <c r="A257" s="188"/>
      <c r="B257" s="189"/>
      <c r="C257" s="190"/>
      <c r="D257" s="190"/>
    </row>
    <row r="258" spans="1:4" s="174" customFormat="1" x14ac:dyDescent="0.2">
      <c r="A258" s="188"/>
      <c r="B258" s="189"/>
      <c r="C258" s="190"/>
      <c r="D258" s="190"/>
    </row>
    <row r="259" spans="1:4" s="174" customFormat="1" x14ac:dyDescent="0.2">
      <c r="A259" s="188"/>
      <c r="B259" s="189"/>
      <c r="C259" s="190"/>
      <c r="D259" s="190"/>
    </row>
    <row r="260" spans="1:4" s="174" customFormat="1" x14ac:dyDescent="0.2">
      <c r="A260" s="188"/>
      <c r="B260" s="189"/>
      <c r="C260" s="190"/>
      <c r="D260" s="190"/>
    </row>
    <row r="261" spans="1:4" s="174" customFormat="1" x14ac:dyDescent="0.2">
      <c r="A261" s="188"/>
      <c r="B261" s="189"/>
      <c r="C261" s="190"/>
      <c r="D261" s="190"/>
    </row>
    <row r="262" spans="1:4" s="25" customFormat="1" x14ac:dyDescent="0.2">
      <c r="A262" s="110"/>
      <c r="B262" s="111"/>
      <c r="C262" s="113"/>
      <c r="D262" s="113"/>
    </row>
    <row r="263" spans="1:4" s="25" customFormat="1" x14ac:dyDescent="0.2">
      <c r="A263" s="110"/>
      <c r="B263" s="111"/>
      <c r="C263" s="113"/>
      <c r="D263" s="113"/>
    </row>
    <row r="264" spans="1:4" s="25" customFormat="1" x14ac:dyDescent="0.2">
      <c r="A264" s="110"/>
      <c r="B264" s="111"/>
      <c r="C264" s="113"/>
      <c r="D264" s="113"/>
    </row>
    <row r="265" spans="1:4" s="25" customFormat="1" x14ac:dyDescent="0.2">
      <c r="A265" s="110"/>
      <c r="B265" s="111"/>
      <c r="C265" s="113"/>
      <c r="D265" s="113"/>
    </row>
    <row r="266" spans="1:4" s="25" customFormat="1" x14ac:dyDescent="0.2">
      <c r="A266" s="110"/>
      <c r="B266" s="111"/>
      <c r="C266" s="113"/>
      <c r="D266" s="113"/>
    </row>
    <row r="267" spans="1:4" s="25" customFormat="1" x14ac:dyDescent="0.2">
      <c r="A267" s="110"/>
      <c r="B267" s="111"/>
      <c r="C267" s="113"/>
      <c r="D267" s="113"/>
    </row>
    <row r="268" spans="1:4" s="25" customFormat="1" x14ac:dyDescent="0.2">
      <c r="A268" s="110"/>
      <c r="B268" s="111"/>
      <c r="C268" s="113"/>
      <c r="D268" s="113"/>
    </row>
    <row r="269" spans="1:4" s="25" customFormat="1" x14ac:dyDescent="0.2">
      <c r="A269" s="110"/>
      <c r="B269" s="111"/>
      <c r="C269" s="113"/>
      <c r="D269" s="113"/>
    </row>
    <row r="270" spans="1:4" s="25" customFormat="1" x14ac:dyDescent="0.2">
      <c r="A270" s="110"/>
      <c r="B270" s="111"/>
      <c r="C270" s="113"/>
      <c r="D270" s="113"/>
    </row>
    <row r="271" spans="1:4" s="25" customFormat="1" x14ac:dyDescent="0.2">
      <c r="A271" s="110"/>
      <c r="B271" s="111"/>
      <c r="C271" s="113"/>
      <c r="D271" s="113"/>
    </row>
    <row r="272" spans="1:4" s="25" customFormat="1" x14ac:dyDescent="0.2">
      <c r="A272" s="110"/>
      <c r="B272" s="111"/>
      <c r="C272" s="113"/>
      <c r="D272" s="113"/>
    </row>
    <row r="273" spans="1:4" s="25" customFormat="1" x14ac:dyDescent="0.2">
      <c r="A273" s="110"/>
      <c r="B273" s="111"/>
      <c r="C273" s="113"/>
      <c r="D273" s="113"/>
    </row>
    <row r="274" spans="1:4" s="25" customFormat="1" x14ac:dyDescent="0.2">
      <c r="A274" s="110"/>
      <c r="B274" s="111"/>
      <c r="C274" s="113"/>
      <c r="D274" s="113"/>
    </row>
    <row r="275" spans="1:4" s="25" customFormat="1" x14ac:dyDescent="0.2">
      <c r="A275" s="110"/>
      <c r="B275" s="111"/>
      <c r="C275" s="113"/>
      <c r="D275" s="113"/>
    </row>
    <row r="276" spans="1:4" s="25" customFormat="1" x14ac:dyDescent="0.2">
      <c r="A276" s="110"/>
      <c r="B276" s="111"/>
      <c r="C276" s="113"/>
      <c r="D276" s="113"/>
    </row>
    <row r="277" spans="1:4" s="25" customFormat="1" x14ac:dyDescent="0.2">
      <c r="A277" s="110"/>
      <c r="B277" s="111"/>
      <c r="C277" s="113"/>
      <c r="D277" s="113"/>
    </row>
    <row r="278" spans="1:4" s="25" customFormat="1" x14ac:dyDescent="0.2">
      <c r="A278" s="110"/>
      <c r="B278" s="111"/>
      <c r="C278" s="113"/>
      <c r="D278" s="113"/>
    </row>
    <row r="279" spans="1:4" s="25" customFormat="1" x14ac:dyDescent="0.2">
      <c r="A279" s="110"/>
      <c r="B279" s="111"/>
      <c r="C279" s="113"/>
      <c r="D279" s="113"/>
    </row>
    <row r="280" spans="1:4" s="25" customFormat="1" x14ac:dyDescent="0.2">
      <c r="A280" s="110"/>
      <c r="B280" s="111"/>
      <c r="C280" s="113"/>
      <c r="D280" s="113"/>
    </row>
    <row r="281" spans="1:4" s="25" customFormat="1" x14ac:dyDescent="0.2">
      <c r="A281" s="110"/>
      <c r="B281" s="111"/>
      <c r="C281" s="113"/>
      <c r="D281" s="113"/>
    </row>
    <row r="282" spans="1:4" s="25" customFormat="1" x14ac:dyDescent="0.2">
      <c r="A282" s="110"/>
      <c r="B282" s="111"/>
      <c r="C282" s="113"/>
      <c r="D282" s="113"/>
    </row>
    <row r="283" spans="1:4" s="25" customFormat="1" x14ac:dyDescent="0.2">
      <c r="A283" s="110"/>
      <c r="B283" s="111"/>
      <c r="C283" s="113"/>
      <c r="D283" s="113"/>
    </row>
    <row r="284" spans="1:4" s="25" customFormat="1" x14ac:dyDescent="0.2">
      <c r="A284" s="110"/>
      <c r="B284" s="111"/>
      <c r="C284" s="113"/>
      <c r="D284" s="113"/>
    </row>
    <row r="285" spans="1:4" s="25" customFormat="1" x14ac:dyDescent="0.2">
      <c r="A285" s="110"/>
      <c r="B285" s="111"/>
      <c r="C285" s="113"/>
      <c r="D285" s="113"/>
    </row>
    <row r="286" spans="1:4" s="25" customFormat="1" x14ac:dyDescent="0.2">
      <c r="A286" s="110"/>
      <c r="B286" s="111"/>
      <c r="C286" s="113"/>
      <c r="D286" s="113"/>
    </row>
    <row r="287" spans="1:4" s="25" customFormat="1" x14ac:dyDescent="0.2">
      <c r="A287" s="110"/>
      <c r="B287" s="111"/>
      <c r="C287" s="113"/>
      <c r="D287" s="113"/>
    </row>
    <row r="288" spans="1:4" s="25" customFormat="1" x14ac:dyDescent="0.2">
      <c r="A288" s="110"/>
      <c r="B288" s="111"/>
      <c r="C288" s="113"/>
      <c r="D288" s="113"/>
    </row>
    <row r="289" spans="1:4" s="25" customFormat="1" x14ac:dyDescent="0.2">
      <c r="A289" s="110"/>
      <c r="B289" s="111"/>
      <c r="C289" s="113"/>
      <c r="D289" s="113"/>
    </row>
    <row r="290" spans="1:4" s="25" customFormat="1" x14ac:dyDescent="0.2">
      <c r="A290" s="110"/>
      <c r="B290" s="111"/>
      <c r="C290" s="113"/>
      <c r="D290" s="113"/>
    </row>
    <row r="291" spans="1:4" s="25" customFormat="1" x14ac:dyDescent="0.2">
      <c r="A291" s="110"/>
      <c r="B291" s="111"/>
      <c r="C291" s="113"/>
      <c r="D291" s="113"/>
    </row>
    <row r="292" spans="1:4" s="25" customFormat="1" x14ac:dyDescent="0.2">
      <c r="A292" s="110"/>
      <c r="B292" s="111"/>
      <c r="C292" s="113"/>
      <c r="D292" s="113"/>
    </row>
    <row r="293" spans="1:4" s="25" customFormat="1" x14ac:dyDescent="0.2">
      <c r="A293" s="110"/>
      <c r="B293" s="111"/>
      <c r="C293" s="113"/>
      <c r="D293" s="113"/>
    </row>
    <row r="294" spans="1:4" s="25" customFormat="1" x14ac:dyDescent="0.2">
      <c r="A294" s="110"/>
      <c r="B294" s="111"/>
      <c r="C294" s="113"/>
      <c r="D294" s="113"/>
    </row>
    <row r="295" spans="1:4" s="25" customFormat="1" x14ac:dyDescent="0.2">
      <c r="A295" s="110"/>
      <c r="B295" s="111"/>
      <c r="C295" s="113"/>
      <c r="D295" s="113"/>
    </row>
    <row r="296" spans="1:4" s="25" customFormat="1" x14ac:dyDescent="0.2">
      <c r="A296" s="110"/>
      <c r="B296" s="111"/>
      <c r="C296" s="113"/>
      <c r="D296" s="113"/>
    </row>
    <row r="297" spans="1:4" s="25" customFormat="1" x14ac:dyDescent="0.2">
      <c r="A297" s="110"/>
      <c r="B297" s="111"/>
      <c r="C297" s="113"/>
      <c r="D297" s="113"/>
    </row>
    <row r="298" spans="1:4" s="25" customFormat="1" x14ac:dyDescent="0.2">
      <c r="A298" s="110"/>
      <c r="B298" s="111"/>
      <c r="C298" s="113"/>
      <c r="D298" s="113"/>
    </row>
    <row r="299" spans="1:4" s="25" customFormat="1" x14ac:dyDescent="0.2">
      <c r="A299" s="110"/>
      <c r="B299" s="111"/>
      <c r="C299" s="113"/>
      <c r="D299" s="113"/>
    </row>
    <row r="300" spans="1:4" s="25" customFormat="1" x14ac:dyDescent="0.2">
      <c r="A300" s="110"/>
      <c r="B300" s="111"/>
      <c r="C300" s="113"/>
      <c r="D300" s="113"/>
    </row>
    <row r="301" spans="1:4" s="25" customFormat="1" x14ac:dyDescent="0.2">
      <c r="A301" s="110"/>
      <c r="B301" s="111"/>
      <c r="C301" s="113"/>
      <c r="D301" s="113"/>
    </row>
    <row r="302" spans="1:4" s="25" customFormat="1" x14ac:dyDescent="0.2">
      <c r="A302" s="110"/>
      <c r="B302" s="111"/>
      <c r="C302" s="113"/>
      <c r="D302" s="113"/>
    </row>
    <row r="303" spans="1:4" s="25" customFormat="1" x14ac:dyDescent="0.2">
      <c r="A303" s="110"/>
      <c r="B303" s="111"/>
      <c r="C303" s="113"/>
      <c r="D303" s="113"/>
    </row>
    <row r="304" spans="1:4" s="25" customFormat="1" x14ac:dyDescent="0.2">
      <c r="A304" s="110"/>
      <c r="B304" s="111"/>
      <c r="C304" s="113"/>
      <c r="D304" s="113"/>
    </row>
    <row r="305" spans="1:4" s="25" customFormat="1" x14ac:dyDescent="0.2">
      <c r="A305" s="110"/>
      <c r="B305" s="111"/>
      <c r="C305" s="113"/>
      <c r="D305" s="113"/>
    </row>
    <row r="306" spans="1:4" s="25" customFormat="1" x14ac:dyDescent="0.2">
      <c r="A306" s="110"/>
      <c r="B306" s="111"/>
      <c r="C306" s="113"/>
      <c r="D306" s="113"/>
    </row>
    <row r="307" spans="1:4" s="25" customFormat="1" x14ac:dyDescent="0.2">
      <c r="A307" s="110"/>
      <c r="B307" s="111"/>
      <c r="C307" s="113"/>
      <c r="D307" s="113"/>
    </row>
    <row r="308" spans="1:4" s="25" customFormat="1" x14ac:dyDescent="0.2">
      <c r="A308" s="110"/>
      <c r="B308" s="111"/>
      <c r="C308" s="113"/>
      <c r="D308" s="113"/>
    </row>
    <row r="309" spans="1:4" s="25" customFormat="1" x14ac:dyDescent="0.2">
      <c r="A309" s="110"/>
      <c r="B309" s="111"/>
      <c r="C309" s="113"/>
      <c r="D309" s="113"/>
    </row>
    <row r="310" spans="1:4" s="25" customFormat="1" x14ac:dyDescent="0.2">
      <c r="A310" s="110"/>
      <c r="B310" s="111"/>
      <c r="C310" s="113"/>
      <c r="D310" s="113"/>
    </row>
    <row r="311" spans="1:4" s="25" customFormat="1" x14ac:dyDescent="0.2">
      <c r="A311" s="110"/>
      <c r="B311" s="111"/>
      <c r="C311" s="113"/>
      <c r="D311" s="113"/>
    </row>
    <row r="312" spans="1:4" s="25" customFormat="1" x14ac:dyDescent="0.2">
      <c r="A312" s="110"/>
      <c r="B312" s="111"/>
      <c r="C312" s="113"/>
      <c r="D312" s="113"/>
    </row>
    <row r="313" spans="1:4" s="25" customFormat="1" x14ac:dyDescent="0.2">
      <c r="A313" s="110"/>
      <c r="B313" s="111"/>
      <c r="C313" s="113"/>
      <c r="D313" s="113"/>
    </row>
    <row r="314" spans="1:4" s="25" customFormat="1" x14ac:dyDescent="0.2">
      <c r="A314" s="110"/>
      <c r="B314" s="111"/>
      <c r="C314" s="113"/>
      <c r="D314" s="113"/>
    </row>
    <row r="315" spans="1:4" s="25" customFormat="1" x14ac:dyDescent="0.2">
      <c r="A315" s="110"/>
      <c r="B315" s="111"/>
      <c r="C315" s="113"/>
      <c r="D315" s="113"/>
    </row>
    <row r="316" spans="1:4" s="25" customFormat="1" x14ac:dyDescent="0.2">
      <c r="A316" s="110"/>
      <c r="B316" s="111"/>
      <c r="C316" s="113"/>
      <c r="D316" s="113"/>
    </row>
    <row r="317" spans="1:4" s="25" customFormat="1" x14ac:dyDescent="0.2">
      <c r="A317" s="110"/>
      <c r="B317" s="111"/>
      <c r="C317" s="113"/>
      <c r="D317" s="113"/>
    </row>
    <row r="318" spans="1:4" s="25" customFormat="1" x14ac:dyDescent="0.2">
      <c r="A318" s="110"/>
      <c r="B318" s="111"/>
      <c r="C318" s="113"/>
      <c r="D318" s="113"/>
    </row>
    <row r="319" spans="1:4" s="25" customFormat="1" x14ac:dyDescent="0.2">
      <c r="A319" s="110"/>
      <c r="B319" s="111"/>
      <c r="C319" s="113"/>
      <c r="D319" s="113"/>
    </row>
    <row r="320" spans="1:4" s="25" customFormat="1" x14ac:dyDescent="0.2">
      <c r="A320" s="110"/>
      <c r="B320" s="111"/>
      <c r="C320" s="113"/>
      <c r="D320" s="113"/>
    </row>
    <row r="321" spans="1:4" s="25" customFormat="1" x14ac:dyDescent="0.2">
      <c r="A321" s="110"/>
      <c r="B321" s="111"/>
      <c r="C321" s="113"/>
      <c r="D321" s="113"/>
    </row>
    <row r="322" spans="1:4" s="25" customFormat="1" x14ac:dyDescent="0.2">
      <c r="A322" s="110"/>
      <c r="B322" s="111"/>
      <c r="C322" s="113"/>
      <c r="D322" s="113"/>
    </row>
    <row r="323" spans="1:4" s="25" customFormat="1" x14ac:dyDescent="0.2">
      <c r="A323" s="110"/>
      <c r="B323" s="111"/>
      <c r="C323" s="113"/>
      <c r="D323" s="113"/>
    </row>
    <row r="324" spans="1:4" s="25" customFormat="1" x14ac:dyDescent="0.2">
      <c r="A324" s="110"/>
      <c r="B324" s="111"/>
      <c r="C324" s="113"/>
      <c r="D324" s="113"/>
    </row>
    <row r="325" spans="1:4" s="25" customFormat="1" x14ac:dyDescent="0.2">
      <c r="A325" s="110"/>
      <c r="B325" s="111"/>
      <c r="C325" s="113"/>
      <c r="D325" s="113"/>
    </row>
    <row r="326" spans="1:4" s="25" customFormat="1" x14ac:dyDescent="0.2">
      <c r="A326" s="110"/>
      <c r="B326" s="111"/>
      <c r="C326" s="113"/>
      <c r="D326" s="113"/>
    </row>
    <row r="327" spans="1:4" s="25" customFormat="1" x14ac:dyDescent="0.2">
      <c r="A327" s="110"/>
      <c r="B327" s="111"/>
      <c r="C327" s="113"/>
      <c r="D327" s="113"/>
    </row>
    <row r="328" spans="1:4" s="25" customFormat="1" x14ac:dyDescent="0.2">
      <c r="A328" s="110"/>
      <c r="B328" s="111"/>
      <c r="C328" s="113"/>
      <c r="D328" s="113"/>
    </row>
    <row r="329" spans="1:4" s="25" customFormat="1" x14ac:dyDescent="0.2">
      <c r="A329" s="110"/>
      <c r="B329" s="111"/>
      <c r="C329" s="113"/>
      <c r="D329" s="113"/>
    </row>
    <row r="330" spans="1:4" s="25" customFormat="1" x14ac:dyDescent="0.2">
      <c r="A330" s="110"/>
      <c r="B330" s="111"/>
      <c r="C330" s="113"/>
      <c r="D330" s="113"/>
    </row>
    <row r="331" spans="1:4" s="25" customFormat="1" x14ac:dyDescent="0.2">
      <c r="A331" s="110"/>
      <c r="B331" s="111"/>
      <c r="C331" s="113"/>
      <c r="D331" s="113"/>
    </row>
    <row r="332" spans="1:4" s="25" customFormat="1" x14ac:dyDescent="0.2">
      <c r="A332" s="110"/>
      <c r="B332" s="111"/>
      <c r="C332" s="113"/>
      <c r="D332" s="113"/>
    </row>
    <row r="333" spans="1:4" s="25" customFormat="1" x14ac:dyDescent="0.2">
      <c r="A333" s="110"/>
      <c r="B333" s="111"/>
      <c r="C333" s="113"/>
      <c r="D333" s="113"/>
    </row>
    <row r="334" spans="1:4" s="25" customFormat="1" x14ac:dyDescent="0.2">
      <c r="A334" s="110"/>
      <c r="B334" s="111"/>
      <c r="C334" s="113"/>
      <c r="D334" s="113"/>
    </row>
    <row r="335" spans="1:4" s="25" customFormat="1" x14ac:dyDescent="0.2">
      <c r="A335" s="110"/>
      <c r="B335" s="111"/>
      <c r="C335" s="113"/>
      <c r="D335" s="113"/>
    </row>
    <row r="336" spans="1:4" s="25" customFormat="1" x14ac:dyDescent="0.2">
      <c r="A336" s="110"/>
      <c r="B336" s="111"/>
      <c r="C336" s="113"/>
      <c r="D336" s="113"/>
    </row>
    <row r="337" spans="1:4" s="25" customFormat="1" x14ac:dyDescent="0.2">
      <c r="A337" s="110"/>
      <c r="B337" s="111"/>
      <c r="C337" s="113"/>
      <c r="D337" s="113"/>
    </row>
    <row r="338" spans="1:4" s="25" customFormat="1" x14ac:dyDescent="0.2">
      <c r="A338" s="110"/>
      <c r="B338" s="111"/>
      <c r="C338" s="113"/>
      <c r="D338" s="113"/>
    </row>
    <row r="339" spans="1:4" s="25" customFormat="1" x14ac:dyDescent="0.2">
      <c r="A339" s="110"/>
      <c r="B339" s="111"/>
      <c r="C339" s="113"/>
      <c r="D339" s="113"/>
    </row>
    <row r="340" spans="1:4" s="25" customFormat="1" x14ac:dyDescent="0.2">
      <c r="A340" s="110"/>
      <c r="B340" s="111"/>
      <c r="C340" s="113"/>
      <c r="D340" s="113"/>
    </row>
    <row r="341" spans="1:4" s="25" customFormat="1" x14ac:dyDescent="0.2">
      <c r="A341" s="110"/>
      <c r="B341" s="111"/>
      <c r="C341" s="113"/>
      <c r="D341" s="113"/>
    </row>
    <row r="342" spans="1:4" s="25" customFormat="1" x14ac:dyDescent="0.2">
      <c r="A342" s="110"/>
      <c r="B342" s="111"/>
      <c r="C342" s="113"/>
      <c r="D342" s="113"/>
    </row>
    <row r="343" spans="1:4" s="25" customFormat="1" x14ac:dyDescent="0.2">
      <c r="A343" s="110"/>
      <c r="B343" s="111"/>
      <c r="C343" s="113"/>
      <c r="D343" s="113"/>
    </row>
    <row r="344" spans="1:4" s="25" customFormat="1" x14ac:dyDescent="0.2">
      <c r="A344" s="110"/>
      <c r="B344" s="111"/>
      <c r="C344" s="113"/>
      <c r="D344" s="113"/>
    </row>
    <row r="345" spans="1:4" s="25" customFormat="1" x14ac:dyDescent="0.2">
      <c r="A345" s="110"/>
      <c r="B345" s="111"/>
      <c r="C345" s="113"/>
      <c r="D345" s="113"/>
    </row>
    <row r="346" spans="1:4" s="25" customFormat="1" x14ac:dyDescent="0.2">
      <c r="A346" s="110"/>
      <c r="B346" s="111"/>
      <c r="C346" s="113"/>
      <c r="D346" s="113"/>
    </row>
    <row r="347" spans="1:4" s="25" customFormat="1" x14ac:dyDescent="0.2">
      <c r="A347" s="110"/>
      <c r="B347" s="111"/>
      <c r="C347" s="113"/>
      <c r="D347" s="113"/>
    </row>
    <row r="348" spans="1:4" s="25" customFormat="1" x14ac:dyDescent="0.2">
      <c r="A348" s="110"/>
      <c r="B348" s="111"/>
      <c r="C348" s="113"/>
      <c r="D348" s="113"/>
    </row>
    <row r="349" spans="1:4" s="25" customFormat="1" x14ac:dyDescent="0.2">
      <c r="A349" s="110"/>
      <c r="B349" s="111"/>
      <c r="C349" s="113"/>
      <c r="D349" s="113"/>
    </row>
    <row r="350" spans="1:4" s="25" customFormat="1" x14ac:dyDescent="0.2">
      <c r="A350" s="110"/>
      <c r="B350" s="111"/>
      <c r="C350" s="113"/>
      <c r="D350" s="113"/>
    </row>
    <row r="351" spans="1:4" s="25" customFormat="1" x14ac:dyDescent="0.2">
      <c r="A351" s="110"/>
      <c r="B351" s="111"/>
      <c r="C351" s="113"/>
      <c r="D351" s="113"/>
    </row>
    <row r="352" spans="1:4" s="25" customFormat="1" x14ac:dyDescent="0.2">
      <c r="A352" s="110"/>
      <c r="B352" s="111"/>
      <c r="C352" s="113"/>
      <c r="D352" s="113"/>
    </row>
    <row r="353" spans="1:4" s="25" customFormat="1" x14ac:dyDescent="0.2">
      <c r="A353" s="110"/>
      <c r="B353" s="111"/>
      <c r="C353" s="113"/>
      <c r="D353" s="113"/>
    </row>
    <row r="354" spans="1:4" s="25" customFormat="1" x14ac:dyDescent="0.2">
      <c r="A354" s="110"/>
      <c r="B354" s="111"/>
      <c r="C354" s="113"/>
      <c r="D354" s="113"/>
    </row>
    <row r="355" spans="1:4" s="25" customFormat="1" x14ac:dyDescent="0.2">
      <c r="A355" s="110"/>
      <c r="B355" s="111"/>
      <c r="C355" s="113"/>
      <c r="D355" s="113"/>
    </row>
    <row r="356" spans="1:4" s="25" customFormat="1" x14ac:dyDescent="0.2">
      <c r="A356" s="110"/>
      <c r="B356" s="111"/>
      <c r="C356" s="113"/>
      <c r="D356" s="113"/>
    </row>
    <row r="357" spans="1:4" s="25" customFormat="1" x14ac:dyDescent="0.2">
      <c r="A357" s="110"/>
      <c r="B357" s="111"/>
      <c r="C357" s="113"/>
      <c r="D357" s="113"/>
    </row>
    <row r="358" spans="1:4" s="25" customFormat="1" x14ac:dyDescent="0.2">
      <c r="A358" s="110"/>
      <c r="B358" s="111"/>
      <c r="C358" s="113"/>
      <c r="D358" s="113"/>
    </row>
    <row r="359" spans="1:4" s="25" customFormat="1" x14ac:dyDescent="0.2">
      <c r="A359" s="110"/>
      <c r="B359" s="111"/>
      <c r="C359" s="113"/>
      <c r="D359" s="113"/>
    </row>
    <row r="360" spans="1:4" s="25" customFormat="1" x14ac:dyDescent="0.2">
      <c r="A360" s="110"/>
      <c r="B360" s="111"/>
      <c r="C360" s="113"/>
      <c r="D360" s="113"/>
    </row>
    <row r="361" spans="1:4" s="25" customFormat="1" x14ac:dyDescent="0.2">
      <c r="A361" s="110"/>
      <c r="B361" s="111"/>
      <c r="C361" s="113"/>
      <c r="D361" s="113"/>
    </row>
    <row r="362" spans="1:4" s="25" customFormat="1" x14ac:dyDescent="0.2">
      <c r="A362" s="110"/>
      <c r="B362" s="111"/>
      <c r="C362" s="113"/>
      <c r="D362" s="113"/>
    </row>
    <row r="363" spans="1:4" s="25" customFormat="1" x14ac:dyDescent="0.2">
      <c r="A363" s="110"/>
      <c r="B363" s="111"/>
      <c r="C363" s="113"/>
      <c r="D363" s="113"/>
    </row>
    <row r="364" spans="1:4" s="25" customFormat="1" x14ac:dyDescent="0.2">
      <c r="A364" s="110"/>
      <c r="B364" s="111"/>
      <c r="C364" s="113"/>
      <c r="D364" s="113"/>
    </row>
    <row r="365" spans="1:4" s="25" customFormat="1" x14ac:dyDescent="0.2">
      <c r="A365" s="110"/>
      <c r="B365" s="111"/>
      <c r="C365" s="113"/>
      <c r="D365" s="113"/>
    </row>
    <row r="366" spans="1:4" s="25" customFormat="1" x14ac:dyDescent="0.2">
      <c r="A366" s="110"/>
      <c r="B366" s="111"/>
      <c r="C366" s="113"/>
      <c r="D366" s="113"/>
    </row>
    <row r="367" spans="1:4" s="25" customFormat="1" x14ac:dyDescent="0.2">
      <c r="A367" s="110"/>
      <c r="B367" s="111"/>
      <c r="C367" s="113"/>
      <c r="D367" s="113"/>
    </row>
    <row r="368" spans="1:4" s="25" customFormat="1" x14ac:dyDescent="0.2">
      <c r="A368" s="110"/>
      <c r="B368" s="111"/>
      <c r="C368" s="113"/>
      <c r="D368" s="113"/>
    </row>
    <row r="369" spans="1:4" s="25" customFormat="1" x14ac:dyDescent="0.2">
      <c r="A369" s="110"/>
      <c r="B369" s="111"/>
      <c r="C369" s="113"/>
      <c r="D369" s="113"/>
    </row>
    <row r="370" spans="1:4" s="25" customFormat="1" x14ac:dyDescent="0.2">
      <c r="A370" s="110"/>
      <c r="B370" s="111"/>
      <c r="C370" s="113"/>
      <c r="D370" s="113"/>
    </row>
    <row r="371" spans="1:4" s="25" customFormat="1" x14ac:dyDescent="0.2">
      <c r="A371" s="110"/>
      <c r="B371" s="111"/>
      <c r="C371" s="113"/>
      <c r="D371" s="113"/>
    </row>
    <row r="372" spans="1:4" s="25" customFormat="1" x14ac:dyDescent="0.2">
      <c r="A372" s="110"/>
      <c r="B372" s="111"/>
      <c r="C372" s="113"/>
      <c r="D372" s="113"/>
    </row>
    <row r="373" spans="1:4" s="25" customFormat="1" x14ac:dyDescent="0.2">
      <c r="A373" s="110"/>
      <c r="B373" s="111"/>
      <c r="C373" s="113"/>
      <c r="D373" s="113"/>
    </row>
    <row r="374" spans="1:4" s="25" customFormat="1" x14ac:dyDescent="0.2">
      <c r="A374" s="110"/>
      <c r="B374" s="111"/>
      <c r="C374" s="113"/>
      <c r="D374" s="113"/>
    </row>
    <row r="375" spans="1:4" s="25" customFormat="1" x14ac:dyDescent="0.2">
      <c r="A375" s="110"/>
      <c r="B375" s="111"/>
      <c r="C375" s="113"/>
      <c r="D375" s="113"/>
    </row>
    <row r="376" spans="1:4" s="25" customFormat="1" x14ac:dyDescent="0.2">
      <c r="A376" s="110"/>
      <c r="B376" s="111"/>
      <c r="C376" s="113"/>
      <c r="D376" s="113"/>
    </row>
    <row r="377" spans="1:4" s="25" customFormat="1" x14ac:dyDescent="0.2">
      <c r="A377" s="110"/>
      <c r="B377" s="111"/>
      <c r="C377" s="113"/>
      <c r="D377" s="113"/>
    </row>
    <row r="378" spans="1:4" s="25" customFormat="1" x14ac:dyDescent="0.2">
      <c r="A378" s="110"/>
      <c r="B378" s="111"/>
      <c r="C378" s="113"/>
      <c r="D378" s="113"/>
    </row>
    <row r="379" spans="1:4" s="25" customFormat="1" x14ac:dyDescent="0.2">
      <c r="A379" s="110"/>
      <c r="B379" s="111"/>
      <c r="C379" s="113"/>
      <c r="D379" s="113"/>
    </row>
    <row r="380" spans="1:4" s="25" customFormat="1" x14ac:dyDescent="0.2">
      <c r="A380" s="110"/>
      <c r="B380" s="111"/>
      <c r="C380" s="113"/>
      <c r="D380" s="113"/>
    </row>
    <row r="381" spans="1:4" s="25" customFormat="1" x14ac:dyDescent="0.2">
      <c r="A381" s="110"/>
      <c r="B381" s="111"/>
      <c r="C381" s="113"/>
      <c r="D381" s="113"/>
    </row>
    <row r="382" spans="1:4" s="25" customFormat="1" x14ac:dyDescent="0.2">
      <c r="A382" s="110"/>
      <c r="B382" s="111"/>
      <c r="C382" s="113"/>
      <c r="D382" s="113"/>
    </row>
    <row r="383" spans="1:4" s="25" customFormat="1" x14ac:dyDescent="0.2">
      <c r="A383" s="110"/>
      <c r="B383" s="111"/>
      <c r="C383" s="113"/>
      <c r="D383" s="113"/>
    </row>
    <row r="384" spans="1:4" s="25" customFormat="1" x14ac:dyDescent="0.2">
      <c r="A384" s="110"/>
      <c r="B384" s="111"/>
      <c r="C384" s="113"/>
      <c r="D384" s="113"/>
    </row>
    <row r="385" spans="1:4" s="25" customFormat="1" x14ac:dyDescent="0.2">
      <c r="A385" s="110"/>
      <c r="B385" s="111"/>
      <c r="C385" s="113"/>
      <c r="D385" s="113"/>
    </row>
    <row r="386" spans="1:4" s="25" customFormat="1" x14ac:dyDescent="0.2">
      <c r="A386" s="110"/>
      <c r="B386" s="111"/>
      <c r="C386" s="113"/>
      <c r="D386" s="113"/>
    </row>
    <row r="387" spans="1:4" s="25" customFormat="1" x14ac:dyDescent="0.2">
      <c r="A387" s="110"/>
      <c r="B387" s="111"/>
      <c r="C387" s="113"/>
      <c r="D387" s="113"/>
    </row>
    <row r="388" spans="1:4" s="25" customFormat="1" x14ac:dyDescent="0.2">
      <c r="A388" s="110"/>
      <c r="B388" s="111"/>
      <c r="C388" s="113"/>
      <c r="D388" s="113"/>
    </row>
    <row r="389" spans="1:4" s="25" customFormat="1" x14ac:dyDescent="0.2">
      <c r="A389" s="110"/>
      <c r="B389" s="111"/>
      <c r="C389" s="113"/>
      <c r="D389" s="113"/>
    </row>
    <row r="390" spans="1:4" s="25" customFormat="1" x14ac:dyDescent="0.2">
      <c r="A390" s="110"/>
      <c r="B390" s="111"/>
      <c r="C390" s="113"/>
      <c r="D390" s="113"/>
    </row>
    <row r="391" spans="1:4" s="25" customFormat="1" x14ac:dyDescent="0.2">
      <c r="A391" s="110"/>
      <c r="B391" s="111"/>
      <c r="C391" s="113"/>
      <c r="D391" s="113"/>
    </row>
    <row r="392" spans="1:4" s="25" customFormat="1" x14ac:dyDescent="0.2">
      <c r="A392" s="110"/>
      <c r="B392" s="111"/>
      <c r="C392" s="113"/>
      <c r="D392" s="113"/>
    </row>
    <row r="393" spans="1:4" s="25" customFormat="1" x14ac:dyDescent="0.2">
      <c r="A393" s="110"/>
      <c r="B393" s="111"/>
      <c r="C393" s="113"/>
      <c r="D393" s="113"/>
    </row>
    <row r="394" spans="1:4" s="25" customFormat="1" x14ac:dyDescent="0.2">
      <c r="A394" s="110"/>
      <c r="B394" s="111"/>
      <c r="C394" s="113"/>
      <c r="D394" s="113"/>
    </row>
    <row r="395" spans="1:4" s="25" customFormat="1" x14ac:dyDescent="0.2">
      <c r="A395" s="110"/>
      <c r="B395" s="111"/>
      <c r="C395" s="113"/>
      <c r="D395" s="113"/>
    </row>
    <row r="396" spans="1:4" s="25" customFormat="1" x14ac:dyDescent="0.2">
      <c r="A396" s="110"/>
      <c r="B396" s="111"/>
      <c r="C396" s="113"/>
      <c r="D396" s="113"/>
    </row>
    <row r="397" spans="1:4" s="25" customFormat="1" x14ac:dyDescent="0.2">
      <c r="A397" s="110"/>
      <c r="B397" s="111"/>
      <c r="C397" s="113"/>
      <c r="D397" s="113"/>
    </row>
    <row r="398" spans="1:4" s="25" customFormat="1" x14ac:dyDescent="0.2">
      <c r="A398" s="110"/>
      <c r="B398" s="111"/>
      <c r="C398" s="113"/>
      <c r="D398" s="113"/>
    </row>
    <row r="399" spans="1:4" s="25" customFormat="1" x14ac:dyDescent="0.2">
      <c r="A399" s="110"/>
      <c r="B399" s="111"/>
      <c r="C399" s="113"/>
      <c r="D399" s="113"/>
    </row>
    <row r="400" spans="1:4" s="25" customFormat="1" x14ac:dyDescent="0.2">
      <c r="A400" s="110"/>
      <c r="B400" s="111"/>
      <c r="C400" s="113"/>
      <c r="D400" s="113"/>
    </row>
    <row r="401" spans="1:4" s="25" customFormat="1" x14ac:dyDescent="0.2">
      <c r="A401" s="110"/>
      <c r="B401" s="111"/>
      <c r="C401" s="113"/>
      <c r="D401" s="113"/>
    </row>
    <row r="402" spans="1:4" s="25" customFormat="1" x14ac:dyDescent="0.2">
      <c r="A402" s="110"/>
      <c r="B402" s="111"/>
      <c r="C402" s="113"/>
      <c r="D402" s="113"/>
    </row>
    <row r="403" spans="1:4" s="25" customFormat="1" x14ac:dyDescent="0.2">
      <c r="A403" s="110"/>
      <c r="B403" s="111"/>
      <c r="C403" s="113"/>
      <c r="D403" s="113"/>
    </row>
    <row r="404" spans="1:4" s="25" customFormat="1" x14ac:dyDescent="0.2">
      <c r="A404" s="110"/>
      <c r="B404" s="111"/>
      <c r="C404" s="113"/>
      <c r="D404" s="113"/>
    </row>
    <row r="405" spans="1:4" s="25" customFormat="1" x14ac:dyDescent="0.2">
      <c r="A405" s="110"/>
      <c r="B405" s="111"/>
      <c r="C405" s="113"/>
      <c r="D405" s="113"/>
    </row>
    <row r="406" spans="1:4" s="25" customFormat="1" x14ac:dyDescent="0.2">
      <c r="A406" s="110"/>
      <c r="B406" s="111"/>
      <c r="C406" s="113"/>
      <c r="D406" s="113"/>
    </row>
    <row r="407" spans="1:4" s="25" customFormat="1" x14ac:dyDescent="0.2">
      <c r="A407" s="110"/>
      <c r="B407" s="111"/>
      <c r="C407" s="113"/>
      <c r="D407" s="113"/>
    </row>
    <row r="408" spans="1:4" s="25" customFormat="1" x14ac:dyDescent="0.2">
      <c r="A408" s="110"/>
      <c r="B408" s="111"/>
      <c r="C408" s="113"/>
      <c r="D408" s="113"/>
    </row>
    <row r="409" spans="1:4" s="25" customFormat="1" x14ac:dyDescent="0.2">
      <c r="A409" s="110"/>
      <c r="B409" s="111"/>
      <c r="C409" s="113"/>
      <c r="D409" s="113"/>
    </row>
    <row r="410" spans="1:4" s="25" customFormat="1" x14ac:dyDescent="0.2">
      <c r="A410" s="110"/>
      <c r="B410" s="111"/>
      <c r="C410" s="113"/>
      <c r="D410" s="113"/>
    </row>
    <row r="411" spans="1:4" s="25" customFormat="1" x14ac:dyDescent="0.2">
      <c r="A411" s="110"/>
      <c r="B411" s="111"/>
      <c r="C411" s="113"/>
      <c r="D411" s="113"/>
    </row>
    <row r="412" spans="1:4" s="25" customFormat="1" x14ac:dyDescent="0.2">
      <c r="A412" s="110"/>
      <c r="B412" s="111"/>
      <c r="C412" s="113"/>
      <c r="D412" s="113"/>
    </row>
    <row r="413" spans="1:4" s="25" customFormat="1" x14ac:dyDescent="0.2">
      <c r="A413" s="110"/>
      <c r="B413" s="111"/>
      <c r="C413" s="113"/>
      <c r="D413" s="113"/>
    </row>
    <row r="414" spans="1:4" s="25" customFormat="1" x14ac:dyDescent="0.2">
      <c r="A414" s="110"/>
      <c r="B414" s="111"/>
      <c r="C414" s="113"/>
      <c r="D414" s="113"/>
    </row>
    <row r="415" spans="1:4" s="25" customFormat="1" x14ac:dyDescent="0.2">
      <c r="A415" s="110"/>
      <c r="B415" s="111"/>
      <c r="C415" s="113"/>
      <c r="D415" s="113"/>
    </row>
    <row r="416" spans="1:4" s="25" customFormat="1" x14ac:dyDescent="0.2">
      <c r="A416" s="110"/>
      <c r="B416" s="111"/>
      <c r="C416" s="113"/>
      <c r="D416" s="113"/>
    </row>
    <row r="417" spans="1:4" s="25" customFormat="1" x14ac:dyDescent="0.2">
      <c r="A417" s="110"/>
      <c r="B417" s="111"/>
      <c r="C417" s="113"/>
      <c r="D417" s="113"/>
    </row>
    <row r="418" spans="1:4" s="25" customFormat="1" x14ac:dyDescent="0.2">
      <c r="A418" s="110"/>
      <c r="B418" s="111"/>
      <c r="C418" s="113"/>
      <c r="D418" s="113"/>
    </row>
    <row r="419" spans="1:4" s="25" customFormat="1" x14ac:dyDescent="0.2">
      <c r="A419" s="110"/>
      <c r="B419" s="111"/>
      <c r="C419" s="113"/>
      <c r="D419" s="113"/>
    </row>
    <row r="420" spans="1:4" s="25" customFormat="1" x14ac:dyDescent="0.2">
      <c r="A420" s="110"/>
      <c r="B420" s="111"/>
      <c r="C420" s="113"/>
      <c r="D420" s="113"/>
    </row>
    <row r="421" spans="1:4" s="25" customFormat="1" x14ac:dyDescent="0.2">
      <c r="A421" s="110"/>
      <c r="B421" s="111"/>
      <c r="C421" s="113"/>
      <c r="D421" s="113"/>
    </row>
    <row r="422" spans="1:4" s="25" customFormat="1" x14ac:dyDescent="0.2">
      <c r="A422" s="110"/>
      <c r="B422" s="111"/>
      <c r="C422" s="113"/>
      <c r="D422" s="113"/>
    </row>
    <row r="423" spans="1:4" s="25" customFormat="1" x14ac:dyDescent="0.2">
      <c r="A423" s="110"/>
      <c r="B423" s="111"/>
      <c r="C423" s="113"/>
      <c r="D423" s="113"/>
    </row>
    <row r="424" spans="1:4" s="25" customFormat="1" x14ac:dyDescent="0.2">
      <c r="A424" s="110"/>
      <c r="B424" s="111"/>
      <c r="C424" s="113"/>
      <c r="D424" s="113"/>
    </row>
    <row r="425" spans="1:4" s="25" customFormat="1" x14ac:dyDescent="0.2">
      <c r="A425" s="110"/>
      <c r="B425" s="111"/>
      <c r="C425" s="113"/>
      <c r="D425" s="113"/>
    </row>
    <row r="426" spans="1:4" s="25" customFormat="1" x14ac:dyDescent="0.2">
      <c r="A426" s="110"/>
      <c r="B426" s="111"/>
      <c r="C426" s="113"/>
      <c r="D426" s="113"/>
    </row>
    <row r="427" spans="1:4" s="25" customFormat="1" x14ac:dyDescent="0.2">
      <c r="A427" s="110"/>
      <c r="B427" s="111"/>
      <c r="C427" s="113"/>
      <c r="D427" s="113"/>
    </row>
    <row r="428" spans="1:4" s="25" customFormat="1" x14ac:dyDescent="0.2">
      <c r="A428" s="110"/>
      <c r="B428" s="111"/>
      <c r="C428" s="113"/>
      <c r="D428" s="113"/>
    </row>
    <row r="429" spans="1:4" s="25" customFormat="1" x14ac:dyDescent="0.2">
      <c r="A429" s="110"/>
      <c r="B429" s="111"/>
      <c r="C429" s="113"/>
      <c r="D429" s="113"/>
    </row>
    <row r="430" spans="1:4" s="25" customFormat="1" x14ac:dyDescent="0.2">
      <c r="A430" s="110"/>
      <c r="B430" s="111"/>
      <c r="C430" s="113"/>
      <c r="D430" s="113"/>
    </row>
    <row r="431" spans="1:4" s="25" customFormat="1" x14ac:dyDescent="0.2">
      <c r="A431" s="110"/>
      <c r="B431" s="111"/>
      <c r="C431" s="113"/>
      <c r="D431" s="113"/>
    </row>
    <row r="432" spans="1:4" s="25" customFormat="1" x14ac:dyDescent="0.2">
      <c r="A432" s="110"/>
      <c r="B432" s="111"/>
      <c r="C432" s="113"/>
      <c r="D432" s="113"/>
    </row>
  </sheetData>
  <mergeCells count="9">
    <mergeCell ref="E7:G7"/>
    <mergeCell ref="E10:G10"/>
    <mergeCell ref="A1:H1"/>
    <mergeCell ref="A2:H2"/>
    <mergeCell ref="A3:A4"/>
    <mergeCell ref="B3:B4"/>
    <mergeCell ref="D3:G3"/>
    <mergeCell ref="H3:H4"/>
    <mergeCell ref="C3:C4"/>
  </mergeCells>
  <printOptions horizontalCentered="1"/>
  <pageMargins left="0.5" right="0.5" top="0.5" bottom="0.5" header="0.25" footer="0.25"/>
  <pageSetup paperSize="9" scale="70" orientation="landscape" r:id="rId1"/>
  <headerFooter>
    <oddFooter>&amp;C&amp;A</oddFooter>
  </headerFooter>
  <colBreaks count="1" manualBreakCount="1">
    <brk id="9" max="9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Q82"/>
  <sheetViews>
    <sheetView view="pageBreakPreview" topLeftCell="A57" zoomScale="55" zoomScaleNormal="100" zoomScaleSheetLayoutView="55" workbookViewId="0">
      <selection activeCell="O57" sqref="O57"/>
    </sheetView>
  </sheetViews>
  <sheetFormatPr defaultColWidth="8.7109375" defaultRowHeight="12.75" x14ac:dyDescent="0.2"/>
  <cols>
    <col min="1" max="1" width="6.85546875" style="635" customWidth="1"/>
    <col min="2" max="2" width="9.42578125" style="636" customWidth="1"/>
    <col min="3" max="3" width="13.7109375" style="637" customWidth="1"/>
    <col min="4" max="4" width="10.28515625" style="637" customWidth="1"/>
    <col min="5" max="5" width="5.28515625" style="637" customWidth="1"/>
    <col min="6" max="6" width="7.28515625" style="637" customWidth="1"/>
    <col min="7" max="7" width="8.7109375" style="638" customWidth="1"/>
    <col min="8" max="8" width="10.7109375" style="638" customWidth="1"/>
    <col min="9" max="10" width="15.7109375" style="607" customWidth="1"/>
    <col min="11" max="11" width="9.7109375" style="607" bestFit="1" customWidth="1"/>
    <col min="12" max="12" width="12.5703125" style="607" bestFit="1" customWidth="1"/>
    <col min="13" max="13" width="28.42578125" style="607" bestFit="1" customWidth="1"/>
    <col min="14" max="14" width="20.7109375" style="607" customWidth="1"/>
    <col min="15" max="15" width="25.140625" style="607" bestFit="1" customWidth="1"/>
    <col min="16" max="16" width="11.28515625" style="607" bestFit="1" customWidth="1"/>
    <col min="17" max="17" width="15" style="607" bestFit="1" customWidth="1"/>
    <col min="18" max="18" width="13.42578125" style="607" customWidth="1"/>
    <col min="19" max="19" width="10.28515625" style="607" bestFit="1" customWidth="1"/>
    <col min="20" max="20" width="9.140625" style="607" bestFit="1" customWidth="1"/>
    <col min="21" max="21" width="13.5703125" style="607" bestFit="1" customWidth="1"/>
    <col min="22" max="22" width="13.28515625" style="607" customWidth="1"/>
    <col min="23" max="23" width="19.42578125" style="607" customWidth="1"/>
    <col min="24" max="24" width="22.42578125" style="607" customWidth="1"/>
    <col min="25" max="16384" width="8.7109375" style="607"/>
  </cols>
  <sheetData>
    <row r="1" spans="1:17" ht="35.1" customHeight="1" thickBot="1" x14ac:dyDescent="0.25">
      <c r="A1" s="767" t="str">
        <f>'Plumbing Fixture SCHOOL '!A1:P1</f>
        <v>SCHOOL &amp; SKILL CENTER AT BAIKER BALOCHISTAN</v>
      </c>
      <c r="B1" s="768"/>
      <c r="C1" s="768"/>
      <c r="D1" s="768"/>
      <c r="E1" s="768"/>
      <c r="F1" s="768"/>
      <c r="G1" s="768"/>
      <c r="H1" s="768"/>
      <c r="I1" s="768"/>
      <c r="J1" s="768"/>
      <c r="K1" s="768"/>
      <c r="L1" s="768"/>
      <c r="M1" s="768"/>
      <c r="N1" s="768"/>
      <c r="O1" s="768"/>
      <c r="P1" s="768"/>
      <c r="Q1" s="769"/>
    </row>
    <row r="2" spans="1:17" ht="35.1" customHeight="1" thickBot="1" x14ac:dyDescent="0.25">
      <c r="A2" s="797" t="s">
        <v>641</v>
      </c>
      <c r="B2" s="798"/>
      <c r="C2" s="798"/>
      <c r="D2" s="798"/>
      <c r="E2" s="798"/>
      <c r="F2" s="798"/>
      <c r="G2" s="798"/>
      <c r="H2" s="798"/>
      <c r="I2" s="798"/>
      <c r="J2" s="798"/>
      <c r="K2" s="798"/>
      <c r="L2" s="798"/>
      <c r="M2" s="798"/>
      <c r="N2" s="798"/>
      <c r="O2" s="798"/>
      <c r="P2" s="798"/>
      <c r="Q2" s="799"/>
    </row>
    <row r="3" spans="1:17" ht="20.25" customHeight="1" x14ac:dyDescent="0.2">
      <c r="A3" s="770" t="s">
        <v>0</v>
      </c>
      <c r="B3" s="772" t="s">
        <v>1</v>
      </c>
      <c r="C3" s="773"/>
      <c r="D3" s="773"/>
      <c r="E3" s="773"/>
      <c r="F3" s="774"/>
      <c r="G3" s="608"/>
      <c r="H3" s="778" t="s">
        <v>2</v>
      </c>
      <c r="I3" s="779"/>
      <c r="J3" s="779"/>
      <c r="K3" s="780"/>
      <c r="L3" s="781" t="s">
        <v>3</v>
      </c>
      <c r="M3" s="782"/>
      <c r="N3" s="782"/>
      <c r="O3" s="782"/>
      <c r="P3" s="783" t="s">
        <v>487</v>
      </c>
      <c r="Q3" s="785" t="s">
        <v>488</v>
      </c>
    </row>
    <row r="4" spans="1:17" ht="90.75" customHeight="1" x14ac:dyDescent="0.2">
      <c r="A4" s="771"/>
      <c r="B4" s="775"/>
      <c r="C4" s="776"/>
      <c r="D4" s="776"/>
      <c r="E4" s="776"/>
      <c r="F4" s="777"/>
      <c r="G4" s="609" t="s">
        <v>5</v>
      </c>
      <c r="H4" s="609" t="s">
        <v>4</v>
      </c>
      <c r="I4" s="610" t="s">
        <v>8</v>
      </c>
      <c r="J4" s="610" t="s">
        <v>7</v>
      </c>
      <c r="K4" s="611" t="s">
        <v>6</v>
      </c>
      <c r="L4" s="612" t="s">
        <v>617</v>
      </c>
      <c r="M4" s="612" t="s">
        <v>618</v>
      </c>
      <c r="N4" s="613"/>
      <c r="O4" s="613" t="s">
        <v>619</v>
      </c>
      <c r="P4" s="784"/>
      <c r="Q4" s="786"/>
    </row>
    <row r="5" spans="1:17" ht="35.25" hidden="1" customHeight="1" x14ac:dyDescent="0.2">
      <c r="A5" s="614"/>
      <c r="B5" s="787"/>
      <c r="C5" s="788"/>
      <c r="D5" s="788"/>
      <c r="E5" s="788"/>
      <c r="F5" s="789"/>
      <c r="G5" s="615"/>
      <c r="H5" s="615"/>
      <c r="I5" s="616"/>
      <c r="J5" s="616"/>
      <c r="K5" s="617"/>
      <c r="L5" s="618"/>
      <c r="M5" s="619">
        <v>0</v>
      </c>
      <c r="N5" s="619"/>
      <c r="O5" s="619"/>
      <c r="P5" s="619"/>
      <c r="Q5" s="619"/>
    </row>
    <row r="6" spans="1:17" ht="35.25" hidden="1" customHeight="1" x14ac:dyDescent="0.2">
      <c r="A6" s="614">
        <v>1</v>
      </c>
      <c r="B6" s="787" t="s">
        <v>642</v>
      </c>
      <c r="C6" s="788"/>
      <c r="D6" s="788"/>
      <c r="E6" s="788"/>
      <c r="F6" s="789"/>
      <c r="G6" s="615"/>
      <c r="H6" s="615"/>
      <c r="I6" s="620"/>
      <c r="J6" s="616"/>
      <c r="K6" s="617"/>
      <c r="L6" s="618"/>
      <c r="M6" s="618"/>
      <c r="N6" s="618"/>
      <c r="O6" s="618"/>
      <c r="P6" s="618"/>
      <c r="Q6" s="618"/>
    </row>
    <row r="7" spans="1:17" ht="24.95" hidden="1" customHeight="1" x14ac:dyDescent="0.2">
      <c r="A7" s="621"/>
      <c r="B7" s="764"/>
      <c r="C7" s="765"/>
      <c r="D7" s="765"/>
      <c r="E7" s="765"/>
      <c r="F7" s="766"/>
      <c r="G7" s="622" t="s">
        <v>154</v>
      </c>
      <c r="H7" s="622">
        <v>0</v>
      </c>
      <c r="I7" s="623"/>
      <c r="J7" s="616"/>
      <c r="K7" s="624"/>
      <c r="L7" s="625">
        <f>H7</f>
        <v>0</v>
      </c>
      <c r="M7" s="618"/>
      <c r="N7" s="618"/>
      <c r="O7" s="618"/>
      <c r="P7" s="618"/>
      <c r="Q7" s="618"/>
    </row>
    <row r="8" spans="1:17" ht="24.95" hidden="1" customHeight="1" x14ac:dyDescent="0.35">
      <c r="A8" s="626"/>
      <c r="B8" s="627"/>
      <c r="C8" s="628"/>
      <c r="D8" s="628"/>
      <c r="E8" s="628"/>
      <c r="F8" s="629"/>
      <c r="G8" s="630"/>
      <c r="H8" s="630"/>
      <c r="I8" s="790" t="s">
        <v>621</v>
      </c>
      <c r="J8" s="791"/>
      <c r="K8" s="792"/>
      <c r="L8" s="631">
        <f>SUM(L7:L7)</f>
        <v>0</v>
      </c>
      <c r="M8" s="632"/>
      <c r="N8" s="632"/>
      <c r="O8" s="633">
        <f>L8+M8</f>
        <v>0</v>
      </c>
      <c r="P8" s="625">
        <v>350</v>
      </c>
      <c r="Q8" s="625">
        <f>O8*P8</f>
        <v>0</v>
      </c>
    </row>
    <row r="9" spans="1:17" ht="35.25" customHeight="1" x14ac:dyDescent="0.2">
      <c r="A9" s="614">
        <v>2</v>
      </c>
      <c r="B9" s="787" t="s">
        <v>643</v>
      </c>
      <c r="C9" s="788"/>
      <c r="D9" s="788"/>
      <c r="E9" s="788"/>
      <c r="F9" s="789"/>
      <c r="G9" s="615"/>
      <c r="H9" s="615"/>
      <c r="I9" s="620"/>
      <c r="J9" s="616"/>
      <c r="K9" s="617"/>
      <c r="L9" s="618"/>
      <c r="M9" s="618"/>
      <c r="N9" s="618"/>
      <c r="O9" s="618"/>
      <c r="P9" s="618"/>
      <c r="Q9" s="618"/>
    </row>
    <row r="10" spans="1:17" ht="24.95" customHeight="1" x14ac:dyDescent="0.2">
      <c r="A10" s="621"/>
      <c r="B10" s="764"/>
      <c r="C10" s="765"/>
      <c r="D10" s="765"/>
      <c r="E10" s="765"/>
      <c r="F10" s="766"/>
      <c r="G10" s="622" t="s">
        <v>154</v>
      </c>
      <c r="H10" s="622">
        <v>2</v>
      </c>
      <c r="I10" s="623"/>
      <c r="J10" s="616"/>
      <c r="K10" s="624"/>
      <c r="L10" s="625">
        <f>H10</f>
        <v>2</v>
      </c>
      <c r="M10" s="618"/>
      <c r="N10" s="618"/>
      <c r="O10" s="618"/>
      <c r="P10" s="618"/>
      <c r="Q10" s="618"/>
    </row>
    <row r="11" spans="1:17" ht="24.95" customHeight="1" x14ac:dyDescent="0.35">
      <c r="A11" s="626"/>
      <c r="B11" s="627"/>
      <c r="C11" s="628"/>
      <c r="D11" s="628"/>
      <c r="E11" s="628"/>
      <c r="F11" s="629"/>
      <c r="G11" s="630"/>
      <c r="H11" s="630"/>
      <c r="I11" s="790" t="s">
        <v>621</v>
      </c>
      <c r="J11" s="791"/>
      <c r="K11" s="792"/>
      <c r="L11" s="631">
        <f>SUM(L10:L10)</f>
        <v>2</v>
      </c>
      <c r="M11" s="632"/>
      <c r="N11" s="632"/>
      <c r="O11" s="633">
        <f>L11+M11</f>
        <v>2</v>
      </c>
      <c r="P11" s="625"/>
      <c r="Q11" s="625"/>
    </row>
    <row r="12" spans="1:17" ht="35.25" customHeight="1" x14ac:dyDescent="0.2">
      <c r="A12" s="614">
        <v>3</v>
      </c>
      <c r="B12" s="787" t="s">
        <v>644</v>
      </c>
      <c r="C12" s="788"/>
      <c r="D12" s="788"/>
      <c r="E12" s="788"/>
      <c r="F12" s="789"/>
      <c r="G12" s="615"/>
      <c r="H12" s="615"/>
      <c r="I12" s="620"/>
      <c r="J12" s="616"/>
      <c r="K12" s="617"/>
      <c r="L12" s="618"/>
      <c r="M12" s="618"/>
      <c r="N12" s="618"/>
      <c r="O12" s="618"/>
      <c r="P12" s="618"/>
      <c r="Q12" s="618"/>
    </row>
    <row r="13" spans="1:17" ht="24.95" customHeight="1" x14ac:dyDescent="0.2">
      <c r="A13" s="621"/>
      <c r="B13" s="764"/>
      <c r="C13" s="765"/>
      <c r="D13" s="765"/>
      <c r="E13" s="765"/>
      <c r="F13" s="766"/>
      <c r="G13" s="622" t="s">
        <v>154</v>
      </c>
      <c r="H13" s="622">
        <v>70</v>
      </c>
      <c r="I13" s="623"/>
      <c r="J13" s="616"/>
      <c r="K13" s="624"/>
      <c r="L13" s="625">
        <f>H13</f>
        <v>70</v>
      </c>
      <c r="M13" s="618"/>
      <c r="N13" s="618"/>
      <c r="O13" s="618"/>
      <c r="P13" s="618"/>
      <c r="Q13" s="618"/>
    </row>
    <row r="14" spans="1:17" ht="24.95" customHeight="1" x14ac:dyDescent="0.35">
      <c r="A14" s="626"/>
      <c r="B14" s="627"/>
      <c r="C14" s="628"/>
      <c r="D14" s="628"/>
      <c r="E14" s="628"/>
      <c r="F14" s="629"/>
      <c r="G14" s="630"/>
      <c r="H14" s="630"/>
      <c r="I14" s="790" t="s">
        <v>621</v>
      </c>
      <c r="J14" s="791"/>
      <c r="K14" s="792"/>
      <c r="L14" s="631">
        <f>SUM(L13:L13)</f>
        <v>70</v>
      </c>
      <c r="M14" s="632">
        <f>IF(L14="",0,(L14*$M$5))</f>
        <v>0</v>
      </c>
      <c r="N14" s="632"/>
      <c r="O14" s="633">
        <f>L14+M14</f>
        <v>70</v>
      </c>
      <c r="P14" s="625"/>
      <c r="Q14" s="625"/>
    </row>
    <row r="15" spans="1:17" ht="35.25" customHeight="1" x14ac:dyDescent="0.2">
      <c r="A15" s="614">
        <v>4</v>
      </c>
      <c r="B15" s="787" t="s">
        <v>645</v>
      </c>
      <c r="C15" s="788"/>
      <c r="D15" s="788"/>
      <c r="E15" s="788"/>
      <c r="F15" s="789"/>
      <c r="G15" s="615"/>
      <c r="H15" s="615"/>
      <c r="I15" s="620"/>
      <c r="J15" s="616"/>
      <c r="K15" s="617"/>
      <c r="L15" s="618"/>
      <c r="M15" s="618"/>
      <c r="N15" s="618"/>
      <c r="O15" s="618"/>
      <c r="P15" s="618"/>
      <c r="Q15" s="618"/>
    </row>
    <row r="16" spans="1:17" ht="24.95" customHeight="1" x14ac:dyDescent="0.2">
      <c r="A16" s="621"/>
      <c r="B16" s="764"/>
      <c r="C16" s="765"/>
      <c r="D16" s="765"/>
      <c r="E16" s="765"/>
      <c r="F16" s="766"/>
      <c r="G16" s="622" t="s">
        <v>154</v>
      </c>
      <c r="H16" s="622">
        <v>76</v>
      </c>
      <c r="I16" s="623"/>
      <c r="J16" s="616"/>
      <c r="K16" s="624"/>
      <c r="L16" s="625">
        <f>H16</f>
        <v>76</v>
      </c>
      <c r="M16" s="618"/>
      <c r="N16" s="618"/>
      <c r="O16" s="618"/>
      <c r="P16" s="618"/>
      <c r="Q16" s="618"/>
    </row>
    <row r="17" spans="1:17" ht="24.95" customHeight="1" x14ac:dyDescent="0.35">
      <c r="A17" s="626"/>
      <c r="B17" s="627"/>
      <c r="C17" s="628"/>
      <c r="D17" s="628"/>
      <c r="E17" s="628"/>
      <c r="F17" s="629"/>
      <c r="G17" s="630"/>
      <c r="H17" s="630"/>
      <c r="I17" s="790" t="s">
        <v>621</v>
      </c>
      <c r="J17" s="791"/>
      <c r="K17" s="792"/>
      <c r="L17" s="631">
        <f>SUM(L16:L16)</f>
        <v>76</v>
      </c>
      <c r="M17" s="632">
        <f>IF(L17="",0,(L17*$M$5))</f>
        <v>0</v>
      </c>
      <c r="N17" s="632"/>
      <c r="O17" s="633">
        <f>L17+M17</f>
        <v>76</v>
      </c>
      <c r="P17" s="625"/>
      <c r="Q17" s="625"/>
    </row>
    <row r="18" spans="1:17" ht="35.25" hidden="1" customHeight="1" x14ac:dyDescent="0.2">
      <c r="A18" s="614">
        <v>5</v>
      </c>
      <c r="B18" s="787" t="s">
        <v>646</v>
      </c>
      <c r="C18" s="788"/>
      <c r="D18" s="788"/>
      <c r="E18" s="788"/>
      <c r="F18" s="789"/>
      <c r="G18" s="615"/>
      <c r="H18" s="615"/>
      <c r="I18" s="620"/>
      <c r="J18" s="616"/>
      <c r="K18" s="617"/>
      <c r="L18" s="618"/>
      <c r="M18" s="618"/>
      <c r="N18" s="618"/>
      <c r="O18" s="618"/>
      <c r="P18" s="618"/>
      <c r="Q18" s="618"/>
    </row>
    <row r="19" spans="1:17" ht="24.95" hidden="1" customHeight="1" x14ac:dyDescent="0.2">
      <c r="A19" s="621"/>
      <c r="B19" s="764"/>
      <c r="C19" s="765"/>
      <c r="D19" s="765"/>
      <c r="E19" s="765"/>
      <c r="F19" s="766"/>
      <c r="G19" s="622" t="s">
        <v>154</v>
      </c>
      <c r="H19" s="622">
        <v>0</v>
      </c>
      <c r="I19" s="623"/>
      <c r="J19" s="616"/>
      <c r="K19" s="624"/>
      <c r="L19" s="625">
        <f>H19</f>
        <v>0</v>
      </c>
      <c r="M19" s="618"/>
      <c r="N19" s="618"/>
      <c r="O19" s="618"/>
      <c r="P19" s="618"/>
      <c r="Q19" s="618"/>
    </row>
    <row r="20" spans="1:17" ht="24.95" hidden="1" customHeight="1" x14ac:dyDescent="0.35">
      <c r="A20" s="626"/>
      <c r="B20" s="627"/>
      <c r="C20" s="628"/>
      <c r="D20" s="628"/>
      <c r="E20" s="628"/>
      <c r="F20" s="629"/>
      <c r="G20" s="630"/>
      <c r="H20" s="630"/>
      <c r="I20" s="790" t="s">
        <v>621</v>
      </c>
      <c r="J20" s="791"/>
      <c r="K20" s="792"/>
      <c r="L20" s="631">
        <f>SUM(L19:L19)</f>
        <v>0</v>
      </c>
      <c r="M20" s="632">
        <f>IF(L20="",0,(L20*$M$5))</f>
        <v>0</v>
      </c>
      <c r="N20" s="632"/>
      <c r="O20" s="633">
        <f>L20+M20</f>
        <v>0</v>
      </c>
      <c r="P20" s="625"/>
      <c r="Q20" s="625"/>
    </row>
    <row r="21" spans="1:17" ht="35.25" hidden="1" customHeight="1" x14ac:dyDescent="0.2">
      <c r="A21" s="614">
        <v>6</v>
      </c>
      <c r="B21" s="787" t="s">
        <v>647</v>
      </c>
      <c r="C21" s="788"/>
      <c r="D21" s="788"/>
      <c r="E21" s="788"/>
      <c r="F21" s="789"/>
      <c r="G21" s="615"/>
      <c r="H21" s="615"/>
      <c r="I21" s="620"/>
      <c r="J21" s="616"/>
      <c r="K21" s="617"/>
      <c r="L21" s="618"/>
      <c r="M21" s="618"/>
      <c r="N21" s="618"/>
      <c r="O21" s="618"/>
      <c r="P21" s="618"/>
      <c r="Q21" s="618"/>
    </row>
    <row r="22" spans="1:17" ht="24.95" hidden="1" customHeight="1" x14ac:dyDescent="0.2">
      <c r="A22" s="621"/>
      <c r="B22" s="764"/>
      <c r="C22" s="765"/>
      <c r="D22" s="765"/>
      <c r="E22" s="765"/>
      <c r="F22" s="766"/>
      <c r="G22" s="622" t="s">
        <v>214</v>
      </c>
      <c r="H22" s="622">
        <v>0</v>
      </c>
      <c r="I22" s="623"/>
      <c r="J22" s="616"/>
      <c r="K22" s="624"/>
      <c r="L22" s="625">
        <f>H22</f>
        <v>0</v>
      </c>
      <c r="M22" s="618"/>
      <c r="N22" s="618"/>
      <c r="O22" s="618"/>
      <c r="P22" s="618"/>
      <c r="Q22" s="618"/>
    </row>
    <row r="23" spans="1:17" ht="24.95" hidden="1" customHeight="1" x14ac:dyDescent="0.35">
      <c r="A23" s="626"/>
      <c r="B23" s="627"/>
      <c r="C23" s="628"/>
      <c r="D23" s="628"/>
      <c r="E23" s="628"/>
      <c r="F23" s="629"/>
      <c r="G23" s="630"/>
      <c r="H23" s="630"/>
      <c r="I23" s="790" t="s">
        <v>621</v>
      </c>
      <c r="J23" s="791"/>
      <c r="K23" s="792"/>
      <c r="L23" s="631">
        <f>SUM(L22:L22)</f>
        <v>0</v>
      </c>
      <c r="M23" s="632">
        <f>IF(L23="",0,(L23*$M$5))</f>
        <v>0</v>
      </c>
      <c r="N23" s="632"/>
      <c r="O23" s="633">
        <f>L23+M23</f>
        <v>0</v>
      </c>
      <c r="P23" s="625"/>
      <c r="Q23" s="625"/>
    </row>
    <row r="24" spans="1:17" ht="35.25" hidden="1" customHeight="1" x14ac:dyDescent="0.2">
      <c r="A24" s="614">
        <v>7</v>
      </c>
      <c r="B24" s="787" t="s">
        <v>648</v>
      </c>
      <c r="C24" s="788"/>
      <c r="D24" s="788"/>
      <c r="E24" s="788"/>
      <c r="F24" s="789"/>
      <c r="G24" s="615"/>
      <c r="H24" s="615"/>
      <c r="I24" s="620"/>
      <c r="J24" s="616"/>
      <c r="K24" s="617"/>
      <c r="L24" s="618"/>
      <c r="M24" s="618"/>
      <c r="N24" s="618"/>
      <c r="O24" s="618"/>
      <c r="P24" s="618"/>
      <c r="Q24" s="618"/>
    </row>
    <row r="25" spans="1:17" ht="24.95" hidden="1" customHeight="1" x14ac:dyDescent="0.2">
      <c r="A25" s="621"/>
      <c r="B25" s="764" t="s">
        <v>649</v>
      </c>
      <c r="C25" s="765"/>
      <c r="D25" s="765"/>
      <c r="E25" s="765"/>
      <c r="F25" s="766"/>
      <c r="G25" s="622" t="s">
        <v>154</v>
      </c>
      <c r="H25" s="622">
        <v>0</v>
      </c>
      <c r="I25" s="623"/>
      <c r="J25" s="616"/>
      <c r="K25" s="624"/>
      <c r="L25" s="625">
        <f>H25</f>
        <v>0</v>
      </c>
      <c r="M25" s="618"/>
      <c r="N25" s="618"/>
      <c r="O25" s="618"/>
      <c r="P25" s="618"/>
      <c r="Q25" s="618"/>
    </row>
    <row r="26" spans="1:17" ht="24.95" hidden="1" customHeight="1" x14ac:dyDescent="0.35">
      <c r="A26" s="626"/>
      <c r="B26" s="627"/>
      <c r="C26" s="628"/>
      <c r="D26" s="628"/>
      <c r="E26" s="628"/>
      <c r="F26" s="629"/>
      <c r="G26" s="630"/>
      <c r="H26" s="630"/>
      <c r="I26" s="790" t="s">
        <v>621</v>
      </c>
      <c r="J26" s="791"/>
      <c r="K26" s="792"/>
      <c r="L26" s="631">
        <f>SUM(L25:L25)</f>
        <v>0</v>
      </c>
      <c r="M26" s="632">
        <f>IF(L26="",0,(L26*$M$5))</f>
        <v>0</v>
      </c>
      <c r="N26" s="632"/>
      <c r="O26" s="633">
        <f>L26+M26</f>
        <v>0</v>
      </c>
      <c r="P26" s="625"/>
      <c r="Q26" s="625"/>
    </row>
    <row r="27" spans="1:17" ht="35.25" hidden="1" customHeight="1" x14ac:dyDescent="0.2">
      <c r="A27" s="614">
        <v>8</v>
      </c>
      <c r="B27" s="787" t="s">
        <v>650</v>
      </c>
      <c r="C27" s="788"/>
      <c r="D27" s="788"/>
      <c r="E27" s="788"/>
      <c r="F27" s="789"/>
      <c r="G27" s="615"/>
      <c r="H27" s="615"/>
      <c r="I27" s="620"/>
      <c r="J27" s="616"/>
      <c r="K27" s="617"/>
      <c r="L27" s="618"/>
      <c r="M27" s="618"/>
      <c r="N27" s="618"/>
      <c r="O27" s="618"/>
      <c r="P27" s="618"/>
      <c r="Q27" s="618"/>
    </row>
    <row r="28" spans="1:17" ht="24.95" hidden="1" customHeight="1" x14ac:dyDescent="0.2">
      <c r="A28" s="621"/>
      <c r="B28" s="764" t="s">
        <v>649</v>
      </c>
      <c r="C28" s="765"/>
      <c r="D28" s="765"/>
      <c r="E28" s="765"/>
      <c r="F28" s="766"/>
      <c r="G28" s="622" t="s">
        <v>154</v>
      </c>
      <c r="H28" s="622">
        <v>0</v>
      </c>
      <c r="I28" s="623"/>
      <c r="J28" s="616"/>
      <c r="K28" s="624"/>
      <c r="L28" s="625">
        <f>H28</f>
        <v>0</v>
      </c>
      <c r="M28" s="618"/>
      <c r="N28" s="618"/>
      <c r="O28" s="618"/>
      <c r="P28" s="618"/>
      <c r="Q28" s="618"/>
    </row>
    <row r="29" spans="1:17" ht="24.95" hidden="1" customHeight="1" x14ac:dyDescent="0.35">
      <c r="A29" s="626"/>
      <c r="B29" s="627"/>
      <c r="C29" s="628"/>
      <c r="D29" s="628"/>
      <c r="E29" s="628"/>
      <c r="F29" s="629"/>
      <c r="G29" s="630"/>
      <c r="H29" s="630"/>
      <c r="I29" s="790" t="s">
        <v>621</v>
      </c>
      <c r="J29" s="791"/>
      <c r="K29" s="792"/>
      <c r="L29" s="631">
        <f>SUM(L28:L28)</f>
        <v>0</v>
      </c>
      <c r="M29" s="632">
        <f>IF(L29="",0,(L29*$M$5))</f>
        <v>0</v>
      </c>
      <c r="N29" s="632"/>
      <c r="O29" s="633">
        <f>L29+M29</f>
        <v>0</v>
      </c>
      <c r="P29" s="625"/>
      <c r="Q29" s="625"/>
    </row>
    <row r="30" spans="1:17" ht="35.25" customHeight="1" x14ac:dyDescent="0.2">
      <c r="A30" s="614">
        <v>9</v>
      </c>
      <c r="B30" s="787" t="s">
        <v>651</v>
      </c>
      <c r="C30" s="788"/>
      <c r="D30" s="788"/>
      <c r="E30" s="788"/>
      <c r="F30" s="789"/>
      <c r="G30" s="615"/>
      <c r="H30" s="615"/>
      <c r="I30" s="620"/>
      <c r="J30" s="616"/>
      <c r="K30" s="617"/>
      <c r="L30" s="618"/>
      <c r="M30" s="618"/>
      <c r="N30" s="618"/>
      <c r="O30" s="618"/>
      <c r="P30" s="618"/>
      <c r="Q30" s="618"/>
    </row>
    <row r="31" spans="1:17" ht="24.95" customHeight="1" x14ac:dyDescent="0.2">
      <c r="A31" s="621"/>
      <c r="B31" s="764"/>
      <c r="C31" s="765"/>
      <c r="D31" s="765"/>
      <c r="E31" s="765"/>
      <c r="F31" s="766"/>
      <c r="G31" s="622" t="s">
        <v>652</v>
      </c>
      <c r="H31" s="622">
        <v>1</v>
      </c>
      <c r="I31" s="623"/>
      <c r="J31" s="616"/>
      <c r="K31" s="624"/>
      <c r="L31" s="625">
        <f>H31</f>
        <v>1</v>
      </c>
      <c r="M31" s="618"/>
      <c r="N31" s="618"/>
      <c r="O31" s="618"/>
      <c r="P31" s="618"/>
      <c r="Q31" s="618"/>
    </row>
    <row r="32" spans="1:17" ht="24.95" customHeight="1" x14ac:dyDescent="0.35">
      <c r="A32" s="626"/>
      <c r="B32" s="627"/>
      <c r="C32" s="628"/>
      <c r="D32" s="628"/>
      <c r="E32" s="628"/>
      <c r="F32" s="629"/>
      <c r="G32" s="630"/>
      <c r="H32" s="630"/>
      <c r="I32" s="790" t="s">
        <v>621</v>
      </c>
      <c r="J32" s="791"/>
      <c r="K32" s="792"/>
      <c r="L32" s="631">
        <f>SUM(L31:L31)</f>
        <v>1</v>
      </c>
      <c r="M32" s="632">
        <f>IF(L32="",0,(L32*$M$5))</f>
        <v>0</v>
      </c>
      <c r="N32" s="632"/>
      <c r="O32" s="633">
        <f>L32+M32</f>
        <v>1</v>
      </c>
      <c r="P32" s="625"/>
      <c r="Q32" s="639"/>
    </row>
    <row r="33" spans="1:17" ht="35.25" hidden="1" customHeight="1" x14ac:dyDescent="0.2">
      <c r="A33" s="614">
        <v>9</v>
      </c>
      <c r="B33" s="787" t="s">
        <v>653</v>
      </c>
      <c r="C33" s="788"/>
      <c r="D33" s="788"/>
      <c r="E33" s="788"/>
      <c r="F33" s="789"/>
      <c r="G33" s="615"/>
      <c r="H33" s="615"/>
      <c r="I33" s="620"/>
      <c r="J33" s="616"/>
      <c r="K33" s="617"/>
      <c r="L33" s="618"/>
      <c r="M33" s="618"/>
      <c r="N33" s="618"/>
      <c r="O33" s="618"/>
      <c r="P33" s="618"/>
      <c r="Q33" s="618"/>
    </row>
    <row r="34" spans="1:17" ht="24.95" hidden="1" customHeight="1" x14ac:dyDescent="0.2">
      <c r="A34" s="621"/>
      <c r="B34" s="764"/>
      <c r="C34" s="765"/>
      <c r="D34" s="765"/>
      <c r="E34" s="765"/>
      <c r="F34" s="766"/>
      <c r="G34" s="622" t="s">
        <v>154</v>
      </c>
      <c r="H34" s="622">
        <v>0</v>
      </c>
      <c r="I34" s="623"/>
      <c r="J34" s="616"/>
      <c r="K34" s="624"/>
      <c r="L34" s="625">
        <f>H34</f>
        <v>0</v>
      </c>
      <c r="M34" s="618"/>
      <c r="N34" s="618"/>
      <c r="O34" s="618"/>
      <c r="P34" s="618"/>
      <c r="Q34" s="618"/>
    </row>
    <row r="35" spans="1:17" ht="24.95" hidden="1" customHeight="1" x14ac:dyDescent="0.35">
      <c r="A35" s="626"/>
      <c r="B35" s="627"/>
      <c r="C35" s="628"/>
      <c r="D35" s="628"/>
      <c r="E35" s="628"/>
      <c r="F35" s="629"/>
      <c r="G35" s="630"/>
      <c r="H35" s="630"/>
      <c r="I35" s="790" t="s">
        <v>621</v>
      </c>
      <c r="J35" s="791"/>
      <c r="K35" s="792"/>
      <c r="L35" s="631">
        <f>SUM(L34:L34)</f>
        <v>0</v>
      </c>
      <c r="M35" s="632">
        <f>IF(L35="",0,(L35*$M$5))</f>
        <v>0</v>
      </c>
      <c r="N35" s="632"/>
      <c r="O35" s="633">
        <f>L35+M35</f>
        <v>0</v>
      </c>
      <c r="P35" s="625"/>
      <c r="Q35" s="639"/>
    </row>
    <row r="36" spans="1:17" ht="36.75" customHeight="1" x14ac:dyDescent="0.2">
      <c r="A36" s="614">
        <v>15</v>
      </c>
      <c r="B36" s="787" t="s">
        <v>654</v>
      </c>
      <c r="C36" s="788"/>
      <c r="D36" s="788"/>
      <c r="E36" s="788"/>
      <c r="F36" s="789"/>
      <c r="G36" s="615"/>
      <c r="H36" s="615"/>
      <c r="I36" s="620"/>
      <c r="J36" s="616"/>
      <c r="K36" s="617"/>
      <c r="L36" s="618"/>
      <c r="M36" s="618"/>
      <c r="N36" s="618"/>
      <c r="O36" s="618"/>
      <c r="P36" s="618"/>
      <c r="Q36" s="639"/>
    </row>
    <row r="37" spans="1:17" ht="24.95" customHeight="1" x14ac:dyDescent="0.2">
      <c r="A37" s="621"/>
      <c r="B37" s="764"/>
      <c r="C37" s="765"/>
      <c r="D37" s="765"/>
      <c r="E37" s="765"/>
      <c r="F37" s="766"/>
      <c r="G37" s="622" t="s">
        <v>154</v>
      </c>
      <c r="H37" s="622">
        <v>1</v>
      </c>
      <c r="I37" s="623"/>
      <c r="J37" s="616"/>
      <c r="K37" s="624"/>
      <c r="L37" s="625">
        <f>H37</f>
        <v>1</v>
      </c>
      <c r="M37" s="618"/>
      <c r="N37" s="618"/>
      <c r="O37" s="618"/>
      <c r="P37" s="618"/>
      <c r="Q37" s="639"/>
    </row>
    <row r="38" spans="1:17" ht="24.95" customHeight="1" thickBot="1" x14ac:dyDescent="0.4">
      <c r="A38" s="621"/>
      <c r="B38" s="627"/>
      <c r="C38" s="628"/>
      <c r="D38" s="628"/>
      <c r="E38" s="628"/>
      <c r="F38" s="629"/>
      <c r="G38" s="630"/>
      <c r="H38" s="630"/>
      <c r="I38" s="790" t="s">
        <v>621</v>
      </c>
      <c r="J38" s="791"/>
      <c r="K38" s="792"/>
      <c r="L38" s="631">
        <f>SUM(L37:L37)</f>
        <v>1</v>
      </c>
      <c r="M38" s="632">
        <f>IF(L38="",0,(L38*$M$5))</f>
        <v>0</v>
      </c>
      <c r="N38" s="632"/>
      <c r="O38" s="633">
        <f>L38+M38</f>
        <v>1</v>
      </c>
      <c r="P38" s="625"/>
      <c r="Q38" s="639"/>
    </row>
    <row r="39" spans="1:17" ht="39.950000000000003" customHeight="1" thickBot="1" x14ac:dyDescent="0.25">
      <c r="A39" s="793" t="s">
        <v>655</v>
      </c>
      <c r="B39" s="794"/>
      <c r="C39" s="794"/>
      <c r="D39" s="794"/>
      <c r="E39" s="794"/>
      <c r="F39" s="794"/>
      <c r="G39" s="794"/>
      <c r="H39" s="794"/>
      <c r="I39" s="794"/>
      <c r="J39" s="794"/>
      <c r="K39" s="794"/>
      <c r="L39" s="794"/>
      <c r="M39" s="794"/>
      <c r="N39" s="794"/>
      <c r="O39" s="794"/>
      <c r="P39" s="795"/>
      <c r="Q39" s="672">
        <f>SUM(Q9:Q38)</f>
        <v>0</v>
      </c>
    </row>
    <row r="40" spans="1:17" s="670" customFormat="1" ht="35.1" customHeight="1" x14ac:dyDescent="0.2">
      <c r="A40" s="800" t="s">
        <v>698</v>
      </c>
      <c r="B40" s="800"/>
      <c r="C40" s="800"/>
      <c r="D40" s="800"/>
      <c r="E40" s="800"/>
      <c r="F40" s="800"/>
      <c r="G40" s="800"/>
      <c r="H40" s="800"/>
      <c r="I40" s="800"/>
      <c r="J40" s="800"/>
      <c r="K40" s="800"/>
      <c r="L40" s="800"/>
      <c r="M40" s="800"/>
      <c r="N40" s="800"/>
      <c r="O40" s="800"/>
      <c r="P40" s="800"/>
      <c r="Q40" s="800"/>
    </row>
    <row r="41" spans="1:17" ht="50.1" customHeight="1" x14ac:dyDescent="0.2">
      <c r="A41" s="801" t="s">
        <v>0</v>
      </c>
      <c r="B41" s="802" t="s">
        <v>1</v>
      </c>
      <c r="C41" s="802"/>
      <c r="D41" s="802"/>
      <c r="E41" s="802"/>
      <c r="F41" s="802"/>
      <c r="G41" s="667"/>
      <c r="H41" s="803" t="s">
        <v>2</v>
      </c>
      <c r="I41" s="803"/>
      <c r="J41" s="803"/>
      <c r="K41" s="803"/>
      <c r="L41" s="803" t="s">
        <v>3</v>
      </c>
      <c r="M41" s="803"/>
      <c r="N41" s="803"/>
      <c r="O41" s="803"/>
      <c r="P41" s="803" t="s">
        <v>487</v>
      </c>
      <c r="Q41" s="803" t="s">
        <v>488</v>
      </c>
    </row>
    <row r="42" spans="1:17" ht="50.1" customHeight="1" x14ac:dyDescent="0.2">
      <c r="A42" s="801"/>
      <c r="B42" s="802"/>
      <c r="C42" s="802"/>
      <c r="D42" s="802"/>
      <c r="E42" s="802"/>
      <c r="F42" s="802"/>
      <c r="G42" s="668" t="s">
        <v>5</v>
      </c>
      <c r="H42" s="668" t="s">
        <v>4</v>
      </c>
      <c r="I42" s="669" t="s">
        <v>8</v>
      </c>
      <c r="J42" s="669" t="s">
        <v>7</v>
      </c>
      <c r="K42" s="669" t="s">
        <v>6</v>
      </c>
      <c r="L42" s="669" t="s">
        <v>617</v>
      </c>
      <c r="M42" s="669" t="s">
        <v>618</v>
      </c>
      <c r="N42" s="669"/>
      <c r="O42" s="669" t="s">
        <v>619</v>
      </c>
      <c r="P42" s="803"/>
      <c r="Q42" s="803"/>
    </row>
    <row r="43" spans="1:17" ht="39.950000000000003" customHeight="1" x14ac:dyDescent="0.2">
      <c r="A43" s="665">
        <v>1</v>
      </c>
      <c r="B43" s="796" t="s">
        <v>700</v>
      </c>
      <c r="C43" s="796"/>
      <c r="D43" s="796"/>
      <c r="E43" s="796"/>
      <c r="F43" s="796"/>
      <c r="G43" s="665" t="s">
        <v>701</v>
      </c>
      <c r="H43" s="665"/>
      <c r="I43" s="665"/>
      <c r="J43" s="665"/>
      <c r="K43" s="665"/>
      <c r="L43" s="665">
        <v>31</v>
      </c>
      <c r="M43" s="665"/>
      <c r="N43" s="665"/>
      <c r="O43" s="665"/>
      <c r="P43" s="666"/>
      <c r="Q43" s="666"/>
    </row>
    <row r="44" spans="1:17" ht="39.950000000000003" customHeight="1" x14ac:dyDescent="0.2">
      <c r="A44" s="665">
        <v>2</v>
      </c>
      <c r="B44" s="796" t="s">
        <v>702</v>
      </c>
      <c r="C44" s="796"/>
      <c r="D44" s="796"/>
      <c r="E44" s="796"/>
      <c r="F44" s="796"/>
      <c r="G44" s="665" t="s">
        <v>701</v>
      </c>
      <c r="H44" s="665"/>
      <c r="I44" s="665"/>
      <c r="J44" s="665"/>
      <c r="K44" s="665"/>
      <c r="L44" s="665">
        <v>1</v>
      </c>
      <c r="M44" s="665"/>
      <c r="N44" s="665"/>
      <c r="O44" s="665"/>
      <c r="P44" s="666"/>
      <c r="Q44" s="666"/>
    </row>
    <row r="45" spans="1:17" ht="39.950000000000003" customHeight="1" x14ac:dyDescent="0.2">
      <c r="A45" s="665">
        <v>3</v>
      </c>
      <c r="B45" s="796" t="s">
        <v>703</v>
      </c>
      <c r="C45" s="796"/>
      <c r="D45" s="796"/>
      <c r="E45" s="796"/>
      <c r="F45" s="796"/>
      <c r="G45" s="665" t="s">
        <v>701</v>
      </c>
      <c r="H45" s="665"/>
      <c r="I45" s="665"/>
      <c r="J45" s="665"/>
      <c r="K45" s="665"/>
      <c r="L45" s="665">
        <v>12</v>
      </c>
      <c r="M45" s="665"/>
      <c r="N45" s="665"/>
      <c r="O45" s="665"/>
      <c r="P45" s="666"/>
      <c r="Q45" s="666"/>
    </row>
    <row r="46" spans="1:17" ht="39.950000000000003" customHeight="1" x14ac:dyDescent="0.2">
      <c r="A46" s="665">
        <v>4</v>
      </c>
      <c r="B46" s="796" t="s">
        <v>704</v>
      </c>
      <c r="C46" s="796"/>
      <c r="D46" s="796"/>
      <c r="E46" s="796"/>
      <c r="F46" s="796"/>
      <c r="G46" s="665" t="s">
        <v>701</v>
      </c>
      <c r="H46" s="665"/>
      <c r="I46" s="665"/>
      <c r="J46" s="665"/>
      <c r="K46" s="665"/>
      <c r="L46" s="665">
        <v>1</v>
      </c>
      <c r="M46" s="665"/>
      <c r="N46" s="665"/>
      <c r="O46" s="665"/>
      <c r="P46" s="666"/>
      <c r="Q46" s="666"/>
    </row>
    <row r="47" spans="1:17" ht="39.950000000000003" customHeight="1" x14ac:dyDescent="0.2">
      <c r="A47" s="665">
        <v>5</v>
      </c>
      <c r="B47" s="796" t="s">
        <v>705</v>
      </c>
      <c r="C47" s="796"/>
      <c r="D47" s="796"/>
      <c r="E47" s="796"/>
      <c r="F47" s="796"/>
      <c r="G47" s="665" t="s">
        <v>706</v>
      </c>
      <c r="H47" s="665"/>
      <c r="I47" s="665"/>
      <c r="J47" s="665"/>
      <c r="K47" s="665"/>
      <c r="L47" s="665">
        <v>1</v>
      </c>
      <c r="M47" s="665"/>
      <c r="N47" s="665"/>
      <c r="O47" s="665"/>
      <c r="P47" s="666"/>
      <c r="Q47" s="666"/>
    </row>
    <row r="48" spans="1:17" ht="39.950000000000003" customHeight="1" x14ac:dyDescent="0.2">
      <c r="A48" s="665">
        <v>6</v>
      </c>
      <c r="B48" s="796" t="s">
        <v>707</v>
      </c>
      <c r="C48" s="796"/>
      <c r="D48" s="796"/>
      <c r="E48" s="796"/>
      <c r="F48" s="796"/>
      <c r="G48" s="665" t="s">
        <v>701</v>
      </c>
      <c r="H48" s="665"/>
      <c r="I48" s="665"/>
      <c r="J48" s="665"/>
      <c r="K48" s="665"/>
      <c r="L48" s="665">
        <v>1</v>
      </c>
      <c r="M48" s="665"/>
      <c r="N48" s="665"/>
      <c r="O48" s="665"/>
      <c r="P48" s="666"/>
      <c r="Q48" s="666"/>
    </row>
    <row r="49" spans="1:17" ht="39.950000000000003" customHeight="1" x14ac:dyDescent="0.2">
      <c r="A49" s="665">
        <v>7</v>
      </c>
      <c r="B49" s="796" t="s">
        <v>708</v>
      </c>
      <c r="C49" s="796"/>
      <c r="D49" s="796"/>
      <c r="E49" s="796"/>
      <c r="F49" s="796"/>
      <c r="G49" s="665" t="s">
        <v>701</v>
      </c>
      <c r="H49" s="665"/>
      <c r="I49" s="665"/>
      <c r="J49" s="665"/>
      <c r="K49" s="665"/>
      <c r="L49" s="665">
        <v>1</v>
      </c>
      <c r="M49" s="665"/>
      <c r="N49" s="665"/>
      <c r="O49" s="665"/>
      <c r="P49" s="666"/>
      <c r="Q49" s="666"/>
    </row>
    <row r="50" spans="1:17" ht="39.950000000000003" customHeight="1" x14ac:dyDescent="0.2">
      <c r="A50" s="665">
        <v>8</v>
      </c>
      <c r="B50" s="796" t="s">
        <v>709</v>
      </c>
      <c r="C50" s="796"/>
      <c r="D50" s="796"/>
      <c r="E50" s="796"/>
      <c r="F50" s="796"/>
      <c r="G50" s="665" t="s">
        <v>706</v>
      </c>
      <c r="H50" s="665"/>
      <c r="I50" s="665"/>
      <c r="J50" s="665"/>
      <c r="K50" s="665"/>
      <c r="L50" s="665">
        <v>1</v>
      </c>
      <c r="M50" s="665"/>
      <c r="N50" s="665"/>
      <c r="O50" s="665"/>
      <c r="P50" s="666"/>
      <c r="Q50" s="666"/>
    </row>
    <row r="51" spans="1:17" ht="39.950000000000003" customHeight="1" x14ac:dyDescent="0.2">
      <c r="A51" s="665">
        <v>9</v>
      </c>
      <c r="B51" s="796" t="s">
        <v>710</v>
      </c>
      <c r="C51" s="796"/>
      <c r="D51" s="796"/>
      <c r="E51" s="796"/>
      <c r="F51" s="796"/>
      <c r="G51" s="665" t="s">
        <v>711</v>
      </c>
      <c r="H51" s="665"/>
      <c r="I51" s="665"/>
      <c r="J51" s="665"/>
      <c r="K51" s="665"/>
      <c r="L51" s="665">
        <v>120</v>
      </c>
      <c r="M51" s="665"/>
      <c r="N51" s="665"/>
      <c r="O51" s="665"/>
      <c r="P51" s="665"/>
      <c r="Q51" s="666"/>
    </row>
    <row r="52" spans="1:17" ht="39.950000000000003" customHeight="1" x14ac:dyDescent="0.2">
      <c r="A52" s="665">
        <v>10</v>
      </c>
      <c r="B52" s="796" t="s">
        <v>712</v>
      </c>
      <c r="C52" s="796"/>
      <c r="D52" s="796"/>
      <c r="E52" s="796"/>
      <c r="F52" s="796"/>
      <c r="G52" s="665" t="s">
        <v>711</v>
      </c>
      <c r="H52" s="665"/>
      <c r="I52" s="665"/>
      <c r="J52" s="665"/>
      <c r="K52" s="665"/>
      <c r="L52" s="665">
        <v>80</v>
      </c>
      <c r="M52" s="665"/>
      <c r="N52" s="665"/>
      <c r="O52" s="665"/>
      <c r="P52" s="665"/>
      <c r="Q52" s="666"/>
    </row>
    <row r="53" spans="1:17" ht="39.950000000000003" customHeight="1" x14ac:dyDescent="0.2">
      <c r="A53" s="665">
        <v>11</v>
      </c>
      <c r="B53" s="796" t="s">
        <v>713</v>
      </c>
      <c r="C53" s="796"/>
      <c r="D53" s="796"/>
      <c r="E53" s="796"/>
      <c r="F53" s="796"/>
      <c r="G53" s="665" t="s">
        <v>714</v>
      </c>
      <c r="H53" s="665"/>
      <c r="I53" s="665"/>
      <c r="J53" s="665"/>
      <c r="K53" s="665"/>
      <c r="L53" s="665">
        <v>1</v>
      </c>
      <c r="M53" s="665"/>
      <c r="N53" s="665"/>
      <c r="O53" s="665"/>
      <c r="P53" s="666"/>
      <c r="Q53" s="666"/>
    </row>
    <row r="54" spans="1:17" ht="39.950000000000003" customHeight="1" x14ac:dyDescent="0.2">
      <c r="A54" s="665">
        <v>12</v>
      </c>
      <c r="B54" s="796" t="s">
        <v>715</v>
      </c>
      <c r="C54" s="796"/>
      <c r="D54" s="796"/>
      <c r="E54" s="796"/>
      <c r="F54" s="796"/>
      <c r="G54" s="665" t="s">
        <v>706</v>
      </c>
      <c r="H54" s="665"/>
      <c r="I54" s="665"/>
      <c r="J54" s="665"/>
      <c r="K54" s="665"/>
      <c r="L54" s="665">
        <v>1</v>
      </c>
      <c r="M54" s="665"/>
      <c r="N54" s="665"/>
      <c r="O54" s="665"/>
      <c r="P54" s="666"/>
      <c r="Q54" s="666"/>
    </row>
    <row r="55" spans="1:17" ht="39.950000000000003" customHeight="1" x14ac:dyDescent="0.2">
      <c r="A55" s="665">
        <v>13</v>
      </c>
      <c r="B55" s="796" t="s">
        <v>716</v>
      </c>
      <c r="C55" s="796"/>
      <c r="D55" s="796"/>
      <c r="E55" s="796"/>
      <c r="F55" s="796"/>
      <c r="G55" s="665" t="s">
        <v>701</v>
      </c>
      <c r="H55" s="665"/>
      <c r="I55" s="665"/>
      <c r="J55" s="665"/>
      <c r="K55" s="665"/>
      <c r="L55" s="665">
        <v>2</v>
      </c>
      <c r="M55" s="665"/>
      <c r="N55" s="665"/>
      <c r="O55" s="665"/>
      <c r="P55" s="666"/>
      <c r="Q55" s="666"/>
    </row>
    <row r="56" spans="1:17" ht="39.950000000000003" customHeight="1" x14ac:dyDescent="0.2">
      <c r="A56" s="665">
        <v>14</v>
      </c>
      <c r="B56" s="796" t="s">
        <v>717</v>
      </c>
      <c r="C56" s="796"/>
      <c r="D56" s="796"/>
      <c r="E56" s="796"/>
      <c r="F56" s="796"/>
      <c r="G56" s="665" t="s">
        <v>701</v>
      </c>
      <c r="H56" s="665"/>
      <c r="I56" s="665"/>
      <c r="J56" s="665"/>
      <c r="K56" s="665"/>
      <c r="L56" s="665">
        <v>1</v>
      </c>
      <c r="M56" s="665"/>
      <c r="N56" s="665"/>
      <c r="O56" s="665"/>
      <c r="P56" s="666"/>
      <c r="Q56" s="666"/>
    </row>
    <row r="57" spans="1:17" ht="39.950000000000003" customHeight="1" x14ac:dyDescent="0.2">
      <c r="A57" s="665">
        <v>15</v>
      </c>
      <c r="B57" s="796" t="s">
        <v>718</v>
      </c>
      <c r="C57" s="796"/>
      <c r="D57" s="796"/>
      <c r="E57" s="796"/>
      <c r="F57" s="796"/>
      <c r="G57" s="665" t="s">
        <v>706</v>
      </c>
      <c r="H57" s="665"/>
      <c r="I57" s="665"/>
      <c r="J57" s="665"/>
      <c r="K57" s="665"/>
      <c r="L57" s="665">
        <v>1</v>
      </c>
      <c r="M57" s="665"/>
      <c r="N57" s="665"/>
      <c r="O57" s="665"/>
      <c r="P57" s="666"/>
      <c r="Q57" s="666"/>
    </row>
    <row r="58" spans="1:17" ht="39.950000000000003" customHeight="1" x14ac:dyDescent="0.2">
      <c r="A58" s="665">
        <v>16</v>
      </c>
      <c r="B58" s="796" t="s">
        <v>719</v>
      </c>
      <c r="C58" s="796"/>
      <c r="D58" s="796"/>
      <c r="E58" s="796"/>
      <c r="F58" s="796"/>
      <c r="G58" s="665" t="s">
        <v>652</v>
      </c>
      <c r="H58" s="665"/>
      <c r="I58" s="665"/>
      <c r="J58" s="665"/>
      <c r="K58" s="665"/>
      <c r="L58" s="665">
        <v>1</v>
      </c>
      <c r="M58" s="665"/>
      <c r="N58" s="665"/>
      <c r="O58" s="665"/>
      <c r="P58" s="666"/>
      <c r="Q58" s="666"/>
    </row>
    <row r="59" spans="1:17" ht="39.950000000000003" customHeight="1" x14ac:dyDescent="0.2">
      <c r="A59" s="665">
        <v>17</v>
      </c>
      <c r="B59" s="796" t="s">
        <v>720</v>
      </c>
      <c r="C59" s="796"/>
      <c r="D59" s="796"/>
      <c r="E59" s="796"/>
      <c r="F59" s="796"/>
      <c r="G59" s="665" t="s">
        <v>706</v>
      </c>
      <c r="H59" s="665"/>
      <c r="I59" s="665"/>
      <c r="J59" s="665"/>
      <c r="K59" s="665"/>
      <c r="L59" s="665">
        <v>1</v>
      </c>
      <c r="M59" s="665"/>
      <c r="N59" s="665"/>
      <c r="O59" s="665"/>
      <c r="P59" s="666"/>
      <c r="Q59" s="666"/>
    </row>
    <row r="60" spans="1:17" ht="39.950000000000003" customHeight="1" thickBot="1" x14ac:dyDescent="0.25">
      <c r="A60" s="665">
        <v>18</v>
      </c>
      <c r="B60" s="796" t="s">
        <v>721</v>
      </c>
      <c r="C60" s="796"/>
      <c r="D60" s="796"/>
      <c r="E60" s="796"/>
      <c r="F60" s="796"/>
      <c r="G60" s="665" t="s">
        <v>706</v>
      </c>
      <c r="H60" s="665"/>
      <c r="I60" s="665"/>
      <c r="J60" s="665"/>
      <c r="K60" s="665"/>
      <c r="L60" s="665">
        <v>1</v>
      </c>
      <c r="M60" s="665"/>
      <c r="N60" s="665"/>
      <c r="O60" s="665"/>
      <c r="P60" s="666"/>
      <c r="Q60" s="666"/>
    </row>
    <row r="61" spans="1:17" ht="39.950000000000003" customHeight="1" thickBot="1" x14ac:dyDescent="0.25">
      <c r="A61" s="793" t="s">
        <v>722</v>
      </c>
      <c r="B61" s="794"/>
      <c r="C61" s="794"/>
      <c r="D61" s="794"/>
      <c r="E61" s="794"/>
      <c r="F61" s="794"/>
      <c r="G61" s="794"/>
      <c r="H61" s="794"/>
      <c r="I61" s="794"/>
      <c r="J61" s="794"/>
      <c r="K61" s="794"/>
      <c r="L61" s="794"/>
      <c r="M61" s="794"/>
      <c r="N61" s="794"/>
      <c r="O61" s="794"/>
      <c r="P61" s="795"/>
      <c r="Q61" s="671">
        <f>SUM(Q43:Q60)</f>
        <v>0</v>
      </c>
    </row>
    <row r="62" spans="1:17" x14ac:dyDescent="0.2">
      <c r="A62" s="661" t="s">
        <v>698</v>
      </c>
      <c r="B62"/>
      <c r="C62"/>
      <c r="D62"/>
      <c r="E62"/>
      <c r="F62"/>
    </row>
    <row r="63" spans="1:17" x14ac:dyDescent="0.2">
      <c r="A63"/>
      <c r="B63"/>
      <c r="C63"/>
      <c r="D63"/>
      <c r="E63"/>
      <c r="F63"/>
    </row>
    <row r="64" spans="1:17" ht="38.25" x14ac:dyDescent="0.2">
      <c r="A64" s="662" t="s">
        <v>35</v>
      </c>
      <c r="B64" s="662" t="s">
        <v>36</v>
      </c>
      <c r="C64" s="662" t="s">
        <v>59</v>
      </c>
      <c r="D64" s="662" t="s">
        <v>37</v>
      </c>
      <c r="E64" s="662" t="s">
        <v>699</v>
      </c>
      <c r="F64" s="662" t="s">
        <v>572</v>
      </c>
    </row>
    <row r="65" spans="1:6" ht="63.75" x14ac:dyDescent="0.2">
      <c r="A65" s="663">
        <v>1</v>
      </c>
      <c r="B65" s="663" t="s">
        <v>700</v>
      </c>
      <c r="C65" s="663" t="s">
        <v>701</v>
      </c>
      <c r="D65" s="663">
        <v>31</v>
      </c>
      <c r="E65" s="664">
        <v>14850</v>
      </c>
      <c r="F65" s="664">
        <v>460350</v>
      </c>
    </row>
    <row r="66" spans="1:6" ht="51" x14ac:dyDescent="0.2">
      <c r="A66" s="663">
        <v>2</v>
      </c>
      <c r="B66" s="663" t="s">
        <v>702</v>
      </c>
      <c r="C66" s="663" t="s">
        <v>701</v>
      </c>
      <c r="D66" s="663">
        <v>1</v>
      </c>
      <c r="E66" s="664">
        <v>380000</v>
      </c>
      <c r="F66" s="664">
        <v>380000</v>
      </c>
    </row>
    <row r="67" spans="1:6" ht="89.25" x14ac:dyDescent="0.2">
      <c r="A67" s="663">
        <v>3</v>
      </c>
      <c r="B67" s="663" t="s">
        <v>703</v>
      </c>
      <c r="C67" s="663" t="s">
        <v>701</v>
      </c>
      <c r="D67" s="663">
        <v>12</v>
      </c>
      <c r="E67" s="664">
        <v>55000</v>
      </c>
      <c r="F67" s="664">
        <v>660000</v>
      </c>
    </row>
    <row r="68" spans="1:6" ht="63.75" x14ac:dyDescent="0.2">
      <c r="A68" s="663">
        <v>4</v>
      </c>
      <c r="B68" s="663" t="s">
        <v>704</v>
      </c>
      <c r="C68" s="663" t="s">
        <v>701</v>
      </c>
      <c r="D68" s="663">
        <v>1</v>
      </c>
      <c r="E68" s="664">
        <v>40000</v>
      </c>
      <c r="F68" s="664">
        <v>40000</v>
      </c>
    </row>
    <row r="69" spans="1:6" ht="63.75" x14ac:dyDescent="0.2">
      <c r="A69" s="663">
        <v>5</v>
      </c>
      <c r="B69" s="663" t="s">
        <v>705</v>
      </c>
      <c r="C69" s="663" t="s">
        <v>706</v>
      </c>
      <c r="D69" s="663">
        <v>1</v>
      </c>
      <c r="E69" s="664">
        <v>120000</v>
      </c>
      <c r="F69" s="664">
        <v>120000</v>
      </c>
    </row>
    <row r="70" spans="1:6" ht="76.5" x14ac:dyDescent="0.2">
      <c r="A70" s="663">
        <v>6</v>
      </c>
      <c r="B70" s="663" t="s">
        <v>707</v>
      </c>
      <c r="C70" s="663" t="s">
        <v>701</v>
      </c>
      <c r="D70" s="663">
        <v>1</v>
      </c>
      <c r="E70" s="664">
        <v>20000</v>
      </c>
      <c r="F70" s="664">
        <v>20000</v>
      </c>
    </row>
    <row r="71" spans="1:6" ht="63.75" x14ac:dyDescent="0.2">
      <c r="A71" s="663">
        <v>7</v>
      </c>
      <c r="B71" s="663" t="s">
        <v>708</v>
      </c>
      <c r="C71" s="663" t="s">
        <v>701</v>
      </c>
      <c r="D71" s="663">
        <v>1</v>
      </c>
      <c r="E71" s="664">
        <v>40000</v>
      </c>
      <c r="F71" s="664">
        <v>40000</v>
      </c>
    </row>
    <row r="72" spans="1:6" ht="63.75" x14ac:dyDescent="0.2">
      <c r="A72" s="663">
        <v>8</v>
      </c>
      <c r="B72" s="663" t="s">
        <v>709</v>
      </c>
      <c r="C72" s="663" t="s">
        <v>706</v>
      </c>
      <c r="D72" s="663">
        <v>1</v>
      </c>
      <c r="E72" s="664">
        <v>45000</v>
      </c>
      <c r="F72" s="664">
        <v>45000</v>
      </c>
    </row>
    <row r="73" spans="1:6" ht="51" x14ac:dyDescent="0.2">
      <c r="A73" s="663">
        <v>9</v>
      </c>
      <c r="B73" s="663" t="s">
        <v>710</v>
      </c>
      <c r="C73" s="663" t="s">
        <v>711</v>
      </c>
      <c r="D73" s="663">
        <v>120</v>
      </c>
      <c r="E73" s="663">
        <v>80</v>
      </c>
      <c r="F73" s="664">
        <v>9600</v>
      </c>
    </row>
    <row r="74" spans="1:6" ht="25.5" x14ac:dyDescent="0.2">
      <c r="A74" s="663">
        <v>10</v>
      </c>
      <c r="B74" s="663" t="s">
        <v>712</v>
      </c>
      <c r="C74" s="663" t="s">
        <v>711</v>
      </c>
      <c r="D74" s="663">
        <v>80</v>
      </c>
      <c r="E74" s="663">
        <v>120</v>
      </c>
      <c r="F74" s="664">
        <v>9600</v>
      </c>
    </row>
    <row r="75" spans="1:6" ht="51" x14ac:dyDescent="0.2">
      <c r="A75" s="663">
        <v>11</v>
      </c>
      <c r="B75" s="663" t="s">
        <v>713</v>
      </c>
      <c r="C75" s="663" t="s">
        <v>714</v>
      </c>
      <c r="D75" s="663">
        <v>1</v>
      </c>
      <c r="E75" s="664">
        <v>25000</v>
      </c>
      <c r="F75" s="664">
        <v>25000</v>
      </c>
    </row>
    <row r="76" spans="1:6" ht="63.75" x14ac:dyDescent="0.2">
      <c r="A76" s="663">
        <v>12</v>
      </c>
      <c r="B76" s="663" t="s">
        <v>715</v>
      </c>
      <c r="C76" s="663" t="s">
        <v>706</v>
      </c>
      <c r="D76" s="663">
        <v>1</v>
      </c>
      <c r="E76" s="664">
        <v>60000</v>
      </c>
      <c r="F76" s="664">
        <v>60000</v>
      </c>
    </row>
    <row r="77" spans="1:6" ht="63.75" x14ac:dyDescent="0.2">
      <c r="A77" s="663">
        <v>13</v>
      </c>
      <c r="B77" s="663" t="s">
        <v>716</v>
      </c>
      <c r="C77" s="663" t="s">
        <v>701</v>
      </c>
      <c r="D77" s="663">
        <v>2</v>
      </c>
      <c r="E77" s="664">
        <v>12000</v>
      </c>
      <c r="F77" s="664">
        <v>24000</v>
      </c>
    </row>
    <row r="78" spans="1:6" ht="51" x14ac:dyDescent="0.2">
      <c r="A78" s="663">
        <v>14</v>
      </c>
      <c r="B78" s="663" t="s">
        <v>717</v>
      </c>
      <c r="C78" s="663" t="s">
        <v>701</v>
      </c>
      <c r="D78" s="663">
        <v>1</v>
      </c>
      <c r="E78" s="664">
        <v>15000</v>
      </c>
      <c r="F78" s="664">
        <v>15000</v>
      </c>
    </row>
    <row r="79" spans="1:6" ht="38.25" x14ac:dyDescent="0.2">
      <c r="A79" s="663">
        <v>15</v>
      </c>
      <c r="B79" s="663" t="s">
        <v>718</v>
      </c>
      <c r="C79" s="663" t="s">
        <v>706</v>
      </c>
      <c r="D79" s="663">
        <v>1</v>
      </c>
      <c r="E79" s="664">
        <v>50000</v>
      </c>
      <c r="F79" s="664">
        <v>50000</v>
      </c>
    </row>
    <row r="80" spans="1:6" ht="63.75" x14ac:dyDescent="0.2">
      <c r="A80" s="663">
        <v>16</v>
      </c>
      <c r="B80" s="663" t="s">
        <v>719</v>
      </c>
      <c r="C80" s="663" t="s">
        <v>652</v>
      </c>
      <c r="D80" s="663">
        <v>1</v>
      </c>
      <c r="E80" s="664">
        <v>80000</v>
      </c>
      <c r="F80" s="664">
        <v>80000</v>
      </c>
    </row>
    <row r="81" spans="1:6" ht="51" x14ac:dyDescent="0.2">
      <c r="A81" s="663">
        <v>17</v>
      </c>
      <c r="B81" s="663" t="s">
        <v>720</v>
      </c>
      <c r="C81" s="663" t="s">
        <v>706</v>
      </c>
      <c r="D81" s="663">
        <v>1</v>
      </c>
      <c r="E81" s="664">
        <v>30000</v>
      </c>
      <c r="F81" s="664">
        <v>30000</v>
      </c>
    </row>
    <row r="82" spans="1:6" ht="51" x14ac:dyDescent="0.2">
      <c r="A82" s="663">
        <v>18</v>
      </c>
      <c r="B82" s="663" t="s">
        <v>721</v>
      </c>
      <c r="C82" s="663" t="s">
        <v>706</v>
      </c>
      <c r="D82" s="663">
        <v>1</v>
      </c>
      <c r="E82" s="664">
        <v>75000</v>
      </c>
      <c r="F82" s="664">
        <v>75000</v>
      </c>
    </row>
  </sheetData>
  <mergeCells count="69">
    <mergeCell ref="I35:K35"/>
    <mergeCell ref="B36:F36"/>
    <mergeCell ref="B37:F37"/>
    <mergeCell ref="I38:K38"/>
    <mergeCell ref="A61:P61"/>
    <mergeCell ref="A40:Q40"/>
    <mergeCell ref="A41:A42"/>
    <mergeCell ref="B41:F42"/>
    <mergeCell ref="H41:K41"/>
    <mergeCell ref="L41:O41"/>
    <mergeCell ref="P41:P42"/>
    <mergeCell ref="Q41:Q42"/>
    <mergeCell ref="B43:F43"/>
    <mergeCell ref="B44:F44"/>
    <mergeCell ref="B45:F45"/>
    <mergeCell ref="B46:F46"/>
    <mergeCell ref="B34:F34"/>
    <mergeCell ref="I23:K23"/>
    <mergeCell ref="B24:F24"/>
    <mergeCell ref="B25:F25"/>
    <mergeCell ref="I26:K26"/>
    <mergeCell ref="B27:F27"/>
    <mergeCell ref="B28:F28"/>
    <mergeCell ref="I29:K29"/>
    <mergeCell ref="B30:F30"/>
    <mergeCell ref="B31:F31"/>
    <mergeCell ref="I32:K32"/>
    <mergeCell ref="B33:F33"/>
    <mergeCell ref="B22:F22"/>
    <mergeCell ref="I11:K11"/>
    <mergeCell ref="B12:F12"/>
    <mergeCell ref="B13:F13"/>
    <mergeCell ref="I14:K14"/>
    <mergeCell ref="B15:F15"/>
    <mergeCell ref="B16:F16"/>
    <mergeCell ref="I17:K17"/>
    <mergeCell ref="B18:F18"/>
    <mergeCell ref="B19:F19"/>
    <mergeCell ref="I20:K20"/>
    <mergeCell ref="B21:F21"/>
    <mergeCell ref="B10:F10"/>
    <mergeCell ref="A1:Q1"/>
    <mergeCell ref="A2:Q2"/>
    <mergeCell ref="A3:A4"/>
    <mergeCell ref="B3:F4"/>
    <mergeCell ref="H3:K3"/>
    <mergeCell ref="L3:O3"/>
    <mergeCell ref="P3:P4"/>
    <mergeCell ref="Q3:Q4"/>
    <mergeCell ref="B5:F5"/>
    <mergeCell ref="B6:F6"/>
    <mergeCell ref="B7:F7"/>
    <mergeCell ref="I8:K8"/>
    <mergeCell ref="B9:F9"/>
    <mergeCell ref="B57:F57"/>
    <mergeCell ref="B58:F58"/>
    <mergeCell ref="B59:F59"/>
    <mergeCell ref="B60:F60"/>
    <mergeCell ref="A39:P39"/>
    <mergeCell ref="B52:F52"/>
    <mergeCell ref="B53:F53"/>
    <mergeCell ref="B54:F54"/>
    <mergeCell ref="B55:F55"/>
    <mergeCell ref="B56:F56"/>
    <mergeCell ref="B47:F47"/>
    <mergeCell ref="B48:F48"/>
    <mergeCell ref="B49:F49"/>
    <mergeCell ref="B50:F50"/>
    <mergeCell ref="B51:F51"/>
  </mergeCells>
  <printOptions horizontalCentered="1"/>
  <pageMargins left="0.25" right="0.25" top="0.75" bottom="0.75" header="0.3" footer="0.3"/>
  <pageSetup paperSize="9" scale="37" orientation="portrait" r:id="rId1"/>
  <colBreaks count="1" manualBreakCount="1">
    <brk id="18" max="9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view="pageBreakPreview" topLeftCell="A20" zoomScaleNormal="100" zoomScaleSheetLayoutView="100" workbookViewId="0">
      <selection activeCell="M24" sqref="M24"/>
    </sheetView>
  </sheetViews>
  <sheetFormatPr defaultRowHeight="12.75" x14ac:dyDescent="0.2"/>
  <sheetData>
    <row r="1" spans="1:6" x14ac:dyDescent="0.2">
      <c r="A1" s="661" t="s">
        <v>698</v>
      </c>
    </row>
    <row r="3" spans="1:6" ht="25.5" x14ac:dyDescent="0.2">
      <c r="A3" s="662" t="s">
        <v>35</v>
      </c>
      <c r="B3" s="662" t="s">
        <v>36</v>
      </c>
      <c r="C3" s="662" t="s">
        <v>59</v>
      </c>
      <c r="D3" s="662" t="s">
        <v>37</v>
      </c>
      <c r="E3" s="662" t="s">
        <v>699</v>
      </c>
      <c r="F3" s="662" t="s">
        <v>572</v>
      </c>
    </row>
    <row r="4" spans="1:6" ht="63.75" x14ac:dyDescent="0.2">
      <c r="A4" s="663">
        <v>1</v>
      </c>
      <c r="B4" s="663" t="s">
        <v>700</v>
      </c>
      <c r="C4" s="663" t="s">
        <v>701</v>
      </c>
      <c r="D4" s="663">
        <v>31</v>
      </c>
      <c r="E4" s="664"/>
      <c r="F4" s="664"/>
    </row>
    <row r="5" spans="1:6" ht="63.75" x14ac:dyDescent="0.2">
      <c r="A5" s="663">
        <v>2</v>
      </c>
      <c r="B5" s="663" t="s">
        <v>702</v>
      </c>
      <c r="C5" s="663" t="s">
        <v>701</v>
      </c>
      <c r="D5" s="663">
        <v>1</v>
      </c>
      <c r="E5" s="664"/>
      <c r="F5" s="664"/>
    </row>
    <row r="6" spans="1:6" ht="89.25" x14ac:dyDescent="0.2">
      <c r="A6" s="663">
        <v>3</v>
      </c>
      <c r="B6" s="663" t="s">
        <v>703</v>
      </c>
      <c r="C6" s="663" t="s">
        <v>701</v>
      </c>
      <c r="D6" s="663">
        <v>12</v>
      </c>
      <c r="E6" s="664"/>
      <c r="F6" s="664"/>
    </row>
    <row r="7" spans="1:6" ht="63.75" x14ac:dyDescent="0.2">
      <c r="A7" s="663">
        <v>4</v>
      </c>
      <c r="B7" s="663" t="s">
        <v>704</v>
      </c>
      <c r="C7" s="663" t="s">
        <v>701</v>
      </c>
      <c r="D7" s="663">
        <v>1</v>
      </c>
      <c r="E7" s="664"/>
      <c r="F7" s="664"/>
    </row>
    <row r="8" spans="1:6" ht="63.75" x14ac:dyDescent="0.2">
      <c r="A8" s="663">
        <v>5</v>
      </c>
      <c r="B8" s="663" t="s">
        <v>705</v>
      </c>
      <c r="C8" s="663" t="s">
        <v>706</v>
      </c>
      <c r="D8" s="663">
        <v>1</v>
      </c>
      <c r="E8" s="664"/>
      <c r="F8" s="664"/>
    </row>
    <row r="9" spans="1:6" ht="76.5" x14ac:dyDescent="0.2">
      <c r="A9" s="663">
        <v>6</v>
      </c>
      <c r="B9" s="663" t="s">
        <v>707</v>
      </c>
      <c r="C9" s="663" t="s">
        <v>701</v>
      </c>
      <c r="D9" s="663">
        <v>1</v>
      </c>
      <c r="E9" s="664"/>
      <c r="F9" s="664"/>
    </row>
    <row r="10" spans="1:6" ht="63.75" x14ac:dyDescent="0.2">
      <c r="A10" s="663">
        <v>7</v>
      </c>
      <c r="B10" s="663" t="s">
        <v>708</v>
      </c>
      <c r="C10" s="663" t="s">
        <v>701</v>
      </c>
      <c r="D10" s="663">
        <v>1</v>
      </c>
      <c r="E10" s="664"/>
      <c r="F10" s="664"/>
    </row>
    <row r="11" spans="1:6" ht="63.75" x14ac:dyDescent="0.2">
      <c r="A11" s="663">
        <v>8</v>
      </c>
      <c r="B11" s="663" t="s">
        <v>709</v>
      </c>
      <c r="C11" s="663" t="s">
        <v>706</v>
      </c>
      <c r="D11" s="663">
        <v>1</v>
      </c>
      <c r="E11" s="664"/>
      <c r="F11" s="664"/>
    </row>
    <row r="12" spans="1:6" ht="51" x14ac:dyDescent="0.2">
      <c r="A12" s="663">
        <v>9</v>
      </c>
      <c r="B12" s="663" t="s">
        <v>710</v>
      </c>
      <c r="C12" s="663" t="s">
        <v>711</v>
      </c>
      <c r="D12" s="663">
        <v>120</v>
      </c>
      <c r="E12" s="663"/>
      <c r="F12" s="664"/>
    </row>
    <row r="13" spans="1:6" ht="38.25" x14ac:dyDescent="0.2">
      <c r="A13" s="663">
        <v>10</v>
      </c>
      <c r="B13" s="663" t="s">
        <v>712</v>
      </c>
      <c r="C13" s="663" t="s">
        <v>711</v>
      </c>
      <c r="D13" s="663">
        <v>80</v>
      </c>
      <c r="E13" s="663"/>
      <c r="F13" s="664"/>
    </row>
    <row r="14" spans="1:6" ht="51" x14ac:dyDescent="0.2">
      <c r="A14" s="663">
        <v>11</v>
      </c>
      <c r="B14" s="663" t="s">
        <v>713</v>
      </c>
      <c r="C14" s="663" t="s">
        <v>714</v>
      </c>
      <c r="D14" s="663">
        <v>1</v>
      </c>
      <c r="E14" s="664"/>
      <c r="F14" s="664"/>
    </row>
    <row r="15" spans="1:6" ht="63.75" x14ac:dyDescent="0.2">
      <c r="A15" s="663">
        <v>12</v>
      </c>
      <c r="B15" s="663" t="s">
        <v>715</v>
      </c>
      <c r="C15" s="663" t="s">
        <v>706</v>
      </c>
      <c r="D15" s="663">
        <v>1</v>
      </c>
      <c r="E15" s="664"/>
      <c r="F15" s="664"/>
    </row>
    <row r="16" spans="1:6" ht="63.75" x14ac:dyDescent="0.2">
      <c r="A16" s="663">
        <v>13</v>
      </c>
      <c r="B16" s="663" t="s">
        <v>716</v>
      </c>
      <c r="C16" s="663" t="s">
        <v>701</v>
      </c>
      <c r="D16" s="663">
        <v>2</v>
      </c>
      <c r="E16" s="664"/>
      <c r="F16" s="664"/>
    </row>
    <row r="17" spans="1:6" ht="51" x14ac:dyDescent="0.2">
      <c r="A17" s="663">
        <v>14</v>
      </c>
      <c r="B17" s="663" t="s">
        <v>717</v>
      </c>
      <c r="C17" s="663" t="s">
        <v>701</v>
      </c>
      <c r="D17" s="663">
        <v>1</v>
      </c>
      <c r="E17" s="664"/>
      <c r="F17" s="664"/>
    </row>
    <row r="18" spans="1:6" ht="38.25" x14ac:dyDescent="0.2">
      <c r="A18" s="663">
        <v>15</v>
      </c>
      <c r="B18" s="663" t="s">
        <v>718</v>
      </c>
      <c r="C18" s="663" t="s">
        <v>706</v>
      </c>
      <c r="D18" s="663">
        <v>1</v>
      </c>
      <c r="E18" s="664"/>
      <c r="F18" s="664"/>
    </row>
    <row r="19" spans="1:6" ht="63.75" x14ac:dyDescent="0.2">
      <c r="A19" s="663">
        <v>16</v>
      </c>
      <c r="B19" s="663" t="s">
        <v>719</v>
      </c>
      <c r="C19" s="663" t="s">
        <v>652</v>
      </c>
      <c r="D19" s="663">
        <v>1</v>
      </c>
      <c r="E19" s="664"/>
      <c r="F19" s="664"/>
    </row>
    <row r="20" spans="1:6" ht="63.75" x14ac:dyDescent="0.2">
      <c r="A20" s="663">
        <v>17</v>
      </c>
      <c r="B20" s="663" t="s">
        <v>720</v>
      </c>
      <c r="C20" s="663" t="s">
        <v>706</v>
      </c>
      <c r="D20" s="663">
        <v>1</v>
      </c>
      <c r="E20" s="664"/>
      <c r="F20" s="664"/>
    </row>
    <row r="21" spans="1:6" ht="51" x14ac:dyDescent="0.2">
      <c r="A21" s="663">
        <v>18</v>
      </c>
      <c r="B21" s="663" t="s">
        <v>721</v>
      </c>
      <c r="C21" s="663" t="s">
        <v>706</v>
      </c>
      <c r="D21" s="663">
        <v>1</v>
      </c>
      <c r="E21" s="664"/>
      <c r="F21" s="664"/>
    </row>
  </sheetData>
  <pageMargins left="0.7" right="0.7" top="0.75" bottom="0.75" header="0.3" footer="0.3"/>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tabColor rgb="FFFF0000"/>
  </sheetPr>
  <dimension ref="A1:N452"/>
  <sheetViews>
    <sheetView view="pageBreakPreview" topLeftCell="A84" zoomScaleNormal="100" zoomScaleSheetLayoutView="100" workbookViewId="0">
      <selection activeCell="E105" sqref="E105"/>
    </sheetView>
  </sheetViews>
  <sheetFormatPr defaultColWidth="8.7109375" defaultRowHeight="12.75" x14ac:dyDescent="0.2"/>
  <cols>
    <col min="1" max="1" width="7.85546875" style="2" customWidth="1"/>
    <col min="2" max="2" width="54.28515625" style="3" bestFit="1" customWidth="1"/>
    <col min="3" max="3" width="8.7109375" style="5" bestFit="1" customWidth="1"/>
    <col min="4" max="4" width="9" style="5" bestFit="1" customWidth="1"/>
    <col min="5" max="5" width="13.140625" style="1" bestFit="1" customWidth="1"/>
    <col min="6" max="6" width="8.7109375" style="1" bestFit="1" customWidth="1"/>
    <col min="7" max="7" width="9.28515625" style="1" bestFit="1" customWidth="1"/>
    <col min="8" max="8" width="18.42578125" style="1" bestFit="1" customWidth="1"/>
    <col min="9" max="9" width="10.85546875" style="1" hidden="1" customWidth="1"/>
    <col min="10" max="14" width="5.7109375" style="1" hidden="1" customWidth="1"/>
    <col min="15" max="15" width="0" style="1" hidden="1" customWidth="1"/>
    <col min="16" max="16384" width="8.7109375" style="1"/>
  </cols>
  <sheetData>
    <row r="1" spans="1:14" s="174" customFormat="1" ht="18" customHeight="1" thickTop="1" x14ac:dyDescent="0.2">
      <c r="A1" s="804" t="s">
        <v>580</v>
      </c>
      <c r="B1" s="805"/>
      <c r="C1" s="805"/>
      <c r="D1" s="805"/>
      <c r="E1" s="805"/>
      <c r="F1" s="805"/>
      <c r="G1" s="805"/>
      <c r="H1" s="805"/>
      <c r="I1" s="305"/>
      <c r="J1" s="305"/>
      <c r="K1" s="305"/>
      <c r="L1" s="306"/>
    </row>
    <row r="2" spans="1:14" s="174" customFormat="1" ht="18" customHeight="1" x14ac:dyDescent="0.2">
      <c r="A2" s="806" t="s">
        <v>180</v>
      </c>
      <c r="B2" s="751"/>
      <c r="C2" s="751"/>
      <c r="D2" s="751"/>
      <c r="E2" s="751"/>
      <c r="F2" s="751"/>
      <c r="G2" s="751"/>
      <c r="H2" s="751"/>
      <c r="I2" s="307"/>
      <c r="J2" s="307"/>
      <c r="K2" s="307"/>
      <c r="L2" s="308"/>
    </row>
    <row r="3" spans="1:14" s="174" customFormat="1" ht="20.25" customHeight="1" x14ac:dyDescent="0.2">
      <c r="A3" s="807" t="s">
        <v>0</v>
      </c>
      <c r="B3" s="808" t="s">
        <v>1</v>
      </c>
      <c r="C3" s="758" t="s">
        <v>5</v>
      </c>
      <c r="D3" s="754" t="s">
        <v>2</v>
      </c>
      <c r="E3" s="754"/>
      <c r="F3" s="754"/>
      <c r="G3" s="754"/>
      <c r="H3" s="754" t="s">
        <v>3</v>
      </c>
      <c r="I3" s="307"/>
      <c r="J3" s="307"/>
      <c r="K3" s="307"/>
      <c r="L3" s="308"/>
    </row>
    <row r="4" spans="1:14" s="174" customFormat="1" ht="24.75" customHeight="1" x14ac:dyDescent="0.2">
      <c r="A4" s="807"/>
      <c r="B4" s="808"/>
      <c r="C4" s="759"/>
      <c r="D4" s="433" t="s">
        <v>4</v>
      </c>
      <c r="E4" s="435" t="s">
        <v>8</v>
      </c>
      <c r="F4" s="435" t="s">
        <v>7</v>
      </c>
      <c r="G4" s="435" t="s">
        <v>6</v>
      </c>
      <c r="H4" s="754"/>
      <c r="I4" s="307"/>
      <c r="J4" s="307"/>
      <c r="K4" s="307"/>
      <c r="L4" s="308"/>
    </row>
    <row r="5" spans="1:14" s="174" customFormat="1" ht="35.25" customHeight="1" x14ac:dyDescent="0.2">
      <c r="A5" s="347">
        <v>1</v>
      </c>
      <c r="B5" s="429" t="s">
        <v>578</v>
      </c>
      <c r="C5" s="294"/>
      <c r="D5" s="294"/>
      <c r="E5" s="295"/>
      <c r="F5" s="295"/>
      <c r="G5" s="295"/>
      <c r="H5" s="295"/>
      <c r="I5" s="307"/>
      <c r="J5" s="307"/>
      <c r="K5" s="307"/>
      <c r="L5" s="308"/>
    </row>
    <row r="6" spans="1:14" s="174" customFormat="1" ht="35.25" customHeight="1" x14ac:dyDescent="0.2">
      <c r="A6" s="347"/>
      <c r="B6" s="563" t="s">
        <v>430</v>
      </c>
      <c r="C6" s="181" t="s">
        <v>18</v>
      </c>
      <c r="D6" s="181">
        <v>1</v>
      </c>
      <c r="E6" s="564">
        <f>E39</f>
        <v>3705</v>
      </c>
      <c r="F6" s="568"/>
      <c r="G6" s="568"/>
      <c r="H6" s="568">
        <f>D6*E6</f>
        <v>3705</v>
      </c>
      <c r="I6" s="307"/>
      <c r="J6" s="307"/>
      <c r="K6" s="307"/>
      <c r="L6" s="308"/>
    </row>
    <row r="7" spans="1:14" s="174" customFormat="1" ht="23.25" x14ac:dyDescent="0.2">
      <c r="A7" s="315"/>
      <c r="B7" s="316"/>
      <c r="C7" s="317"/>
      <c r="D7" s="317"/>
      <c r="E7" s="719" t="s">
        <v>26</v>
      </c>
      <c r="F7" s="719"/>
      <c r="G7" s="719"/>
      <c r="H7" s="565">
        <f>SUM(H6:H6)</f>
        <v>3705</v>
      </c>
      <c r="I7" s="307"/>
      <c r="J7" s="307"/>
      <c r="K7" s="307"/>
      <c r="L7" s="308"/>
    </row>
    <row r="8" spans="1:14" s="174" customFormat="1" ht="35.25" customHeight="1" x14ac:dyDescent="0.2">
      <c r="A8" s="293"/>
      <c r="B8" s="429"/>
      <c r="C8" s="294"/>
      <c r="D8" s="294"/>
      <c r="E8" s="295"/>
      <c r="F8" s="295"/>
      <c r="G8" s="295"/>
      <c r="H8" s="295"/>
      <c r="I8" s="307"/>
      <c r="J8" s="307"/>
      <c r="K8" s="307"/>
      <c r="L8" s="308"/>
    </row>
    <row r="9" spans="1:14" s="174" customFormat="1" ht="35.25" customHeight="1" x14ac:dyDescent="0.2">
      <c r="A9" s="293">
        <v>2</v>
      </c>
      <c r="B9" s="429" t="s">
        <v>451</v>
      </c>
      <c r="C9" s="294"/>
      <c r="D9" s="294"/>
      <c r="E9" s="295"/>
      <c r="F9" s="295"/>
      <c r="G9" s="295"/>
      <c r="H9" s="295"/>
      <c r="I9" s="307"/>
      <c r="J9" s="307"/>
      <c r="K9" s="307"/>
      <c r="L9" s="308"/>
    </row>
    <row r="10" spans="1:14" s="314" customFormat="1" ht="26.25" customHeight="1" x14ac:dyDescent="0.25">
      <c r="A10" s="310"/>
      <c r="B10" s="170"/>
      <c r="C10" s="181"/>
      <c r="D10" s="170"/>
      <c r="E10" s="170"/>
      <c r="F10" s="170"/>
      <c r="G10" s="311"/>
      <c r="H10" s="183"/>
      <c r="I10" s="312"/>
      <c r="J10" s="149"/>
      <c r="K10" s="313"/>
      <c r="L10" s="153"/>
    </row>
    <row r="11" spans="1:14" s="314" customFormat="1" ht="26.25" customHeight="1" x14ac:dyDescent="0.25">
      <c r="A11" s="310"/>
      <c r="B11" s="170" t="s">
        <v>197</v>
      </c>
      <c r="C11" s="181" t="s">
        <v>9</v>
      </c>
      <c r="D11" s="170">
        <v>17</v>
      </c>
      <c r="E11" s="170">
        <v>0.75</v>
      </c>
      <c r="F11" s="170">
        <v>0.75</v>
      </c>
      <c r="G11" s="311">
        <v>13</v>
      </c>
      <c r="H11" s="183">
        <f t="shared" ref="H11:H13" si="0">D11*E11*F11*G11</f>
        <v>124.3125</v>
      </c>
      <c r="I11" s="312"/>
      <c r="J11" s="149" t="s">
        <v>324</v>
      </c>
      <c r="K11" s="313" t="str">
        <f t="shared" ref="K11:K13" si="1">IF(ISERROR(SEARCH("#",J11)), J11, "")</f>
        <v/>
      </c>
      <c r="L11" s="153"/>
      <c r="N11" s="314">
        <f>7.5-1-1.25</f>
        <v>5.25</v>
      </c>
    </row>
    <row r="12" spans="1:14" s="314" customFormat="1" ht="26.25" customHeight="1" x14ac:dyDescent="0.25">
      <c r="A12" s="310"/>
      <c r="B12" s="170" t="s">
        <v>198</v>
      </c>
      <c r="C12" s="181" t="s">
        <v>9</v>
      </c>
      <c r="D12" s="170">
        <v>21</v>
      </c>
      <c r="E12" s="170">
        <v>0.75</v>
      </c>
      <c r="F12" s="170">
        <v>1.75</v>
      </c>
      <c r="G12" s="311">
        <v>13</v>
      </c>
      <c r="H12" s="183">
        <f t="shared" si="0"/>
        <v>358.3125</v>
      </c>
      <c r="I12" s="312"/>
      <c r="J12" s="149" t="s">
        <v>324</v>
      </c>
      <c r="K12" s="313" t="str">
        <f t="shared" si="1"/>
        <v/>
      </c>
      <c r="L12" s="153"/>
    </row>
    <row r="13" spans="1:14" s="314" customFormat="1" ht="21" x14ac:dyDescent="0.25">
      <c r="A13" s="310"/>
      <c r="B13" s="170" t="s">
        <v>199</v>
      </c>
      <c r="C13" s="181" t="s">
        <v>9</v>
      </c>
      <c r="D13" s="170">
        <v>7</v>
      </c>
      <c r="E13" s="170">
        <v>0.78500000000000003</v>
      </c>
      <c r="F13" s="170">
        <v>1</v>
      </c>
      <c r="G13" s="311">
        <v>13</v>
      </c>
      <c r="H13" s="183">
        <f t="shared" si="0"/>
        <v>71.435000000000002</v>
      </c>
      <c r="I13" s="312"/>
      <c r="J13" s="149" t="s">
        <v>322</v>
      </c>
      <c r="K13" s="313" t="str">
        <f t="shared" si="1"/>
        <v xml:space="preserve"> 12"</v>
      </c>
      <c r="L13" s="153"/>
    </row>
    <row r="14" spans="1:14" s="174" customFormat="1" ht="41.25" customHeight="1" x14ac:dyDescent="0.2">
      <c r="A14" s="315"/>
      <c r="B14" s="439"/>
      <c r="C14" s="317"/>
      <c r="D14" s="317"/>
      <c r="E14" s="725" t="s">
        <v>10</v>
      </c>
      <c r="F14" s="726"/>
      <c r="G14" s="727"/>
      <c r="H14" s="553">
        <f>SUM(H10:H13)</f>
        <v>554.05999999999995</v>
      </c>
      <c r="I14" s="307"/>
      <c r="J14" s="307"/>
      <c r="K14" s="307"/>
      <c r="L14" s="308"/>
    </row>
    <row r="15" spans="1:14" s="174" customFormat="1" ht="35.25" customHeight="1" x14ac:dyDescent="0.2">
      <c r="A15" s="293">
        <v>3</v>
      </c>
      <c r="B15" s="429" t="s">
        <v>209</v>
      </c>
      <c r="C15" s="294"/>
      <c r="D15" s="294"/>
      <c r="E15" s="295"/>
      <c r="F15" s="295"/>
      <c r="G15" s="295"/>
      <c r="H15" s="295"/>
      <c r="I15" s="307"/>
      <c r="J15" s="307"/>
      <c r="K15" s="307"/>
      <c r="L15" s="308"/>
    </row>
    <row r="16" spans="1:14" s="174" customFormat="1" ht="35.25" customHeight="1" x14ac:dyDescent="0.2">
      <c r="A16" s="293"/>
      <c r="B16" s="513" t="s">
        <v>209</v>
      </c>
      <c r="C16" s="181" t="s">
        <v>9</v>
      </c>
      <c r="D16" s="181"/>
      <c r="E16" s="514"/>
      <c r="F16" s="515">
        <v>0.75</v>
      </c>
      <c r="G16" s="515">
        <v>11</v>
      </c>
      <c r="H16" s="515">
        <f>D16*E16*G16*F16</f>
        <v>0</v>
      </c>
      <c r="I16" s="307"/>
      <c r="J16" s="307"/>
      <c r="K16" s="307"/>
      <c r="L16" s="308"/>
    </row>
    <row r="17" spans="1:12" s="174" customFormat="1" ht="36" customHeight="1" x14ac:dyDescent="0.2">
      <c r="A17" s="293"/>
      <c r="B17" s="513" t="s">
        <v>28</v>
      </c>
      <c r="C17" s="181" t="s">
        <v>9</v>
      </c>
      <c r="D17" s="181"/>
      <c r="E17" s="514"/>
      <c r="F17" s="515">
        <v>0.75</v>
      </c>
      <c r="G17" s="515">
        <v>7</v>
      </c>
      <c r="H17" s="515">
        <f>-(D17*E17*G17*F17)</f>
        <v>0</v>
      </c>
      <c r="I17" s="307"/>
      <c r="J17" s="307"/>
      <c r="K17" s="307"/>
      <c r="L17" s="308"/>
    </row>
    <row r="18" spans="1:12" s="174" customFormat="1" ht="23.25" x14ac:dyDescent="0.2">
      <c r="A18" s="315"/>
      <c r="B18" s="316"/>
      <c r="C18" s="317"/>
      <c r="D18" s="317"/>
      <c r="E18" s="719" t="s">
        <v>10</v>
      </c>
      <c r="F18" s="719"/>
      <c r="G18" s="719"/>
      <c r="H18" s="318">
        <f>SUM(H16:H17)</f>
        <v>0</v>
      </c>
      <c r="I18" s="307"/>
      <c r="J18" s="307"/>
      <c r="K18" s="307"/>
      <c r="L18" s="308"/>
    </row>
    <row r="19" spans="1:12" s="174" customFormat="1" ht="41.25" customHeight="1" x14ac:dyDescent="0.2">
      <c r="A19" s="293">
        <v>4</v>
      </c>
      <c r="B19" s="309" t="s">
        <v>31</v>
      </c>
      <c r="C19" s="294"/>
      <c r="D19" s="294"/>
      <c r="E19" s="295"/>
      <c r="F19" s="295"/>
      <c r="G19" s="295"/>
      <c r="H19" s="295"/>
      <c r="I19" s="307"/>
      <c r="J19" s="307"/>
      <c r="K19" s="307"/>
      <c r="L19" s="308"/>
    </row>
    <row r="20" spans="1:12" s="314" customFormat="1" ht="21" customHeight="1" x14ac:dyDescent="0.25">
      <c r="A20" s="350" t="s">
        <v>200</v>
      </c>
      <c r="B20" s="540" t="s">
        <v>404</v>
      </c>
      <c r="C20" s="181" t="s">
        <v>9</v>
      </c>
      <c r="D20" s="181">
        <v>1</v>
      </c>
      <c r="E20" s="320">
        <v>522</v>
      </c>
      <c r="F20" s="183">
        <v>0.75</v>
      </c>
      <c r="G20" s="311">
        <v>13</v>
      </c>
      <c r="H20" s="183">
        <f t="shared" ref="H20:H21" si="2">D20*E20*F20*G20</f>
        <v>5089.5</v>
      </c>
      <c r="J20" s="314" t="s">
        <v>317</v>
      </c>
      <c r="K20" s="314" t="str">
        <f t="shared" ref="K20:K21" si="3">IF(ISERROR(SEARCH("#",J20)), J20, "")</f>
        <v/>
      </c>
    </row>
    <row r="21" spans="1:12" s="314" customFormat="1" ht="21" customHeight="1" x14ac:dyDescent="0.25">
      <c r="A21" s="350" t="s">
        <v>200</v>
      </c>
      <c r="B21" s="551" t="s">
        <v>29</v>
      </c>
      <c r="C21" s="181" t="s">
        <v>9</v>
      </c>
      <c r="D21" s="181">
        <v>1</v>
      </c>
      <c r="E21" s="320">
        <v>116</v>
      </c>
      <c r="F21" s="183">
        <v>0.375</v>
      </c>
      <c r="G21" s="311">
        <v>13</v>
      </c>
      <c r="H21" s="183">
        <f t="shared" si="2"/>
        <v>565.5</v>
      </c>
      <c r="J21" s="314" t="s">
        <v>317</v>
      </c>
      <c r="K21" s="314" t="str">
        <f t="shared" si="3"/>
        <v/>
      </c>
    </row>
    <row r="22" spans="1:12" s="314" customFormat="1" ht="21" customHeight="1" x14ac:dyDescent="0.25">
      <c r="A22" s="350"/>
      <c r="B22" s="540"/>
      <c r="C22" s="181"/>
      <c r="D22" s="181"/>
      <c r="E22" s="320"/>
      <c r="F22" s="183"/>
      <c r="G22" s="311"/>
      <c r="H22" s="183"/>
    </row>
    <row r="23" spans="1:12" s="174" customFormat="1" ht="41.25" customHeight="1" x14ac:dyDescent="0.2">
      <c r="A23" s="315"/>
      <c r="B23" s="172" t="s">
        <v>28</v>
      </c>
      <c r="C23" s="181"/>
      <c r="D23" s="181"/>
      <c r="E23" s="297"/>
      <c r="F23" s="199"/>
      <c r="G23" s="199"/>
      <c r="H23" s="199"/>
      <c r="I23" s="307"/>
      <c r="J23" s="307"/>
      <c r="K23" s="307"/>
      <c r="L23" s="308"/>
    </row>
    <row r="24" spans="1:12" s="174" customFormat="1" ht="23.25" customHeight="1" x14ac:dyDescent="0.2">
      <c r="A24" s="315"/>
      <c r="B24" s="172" t="s">
        <v>165</v>
      </c>
      <c r="C24" s="181"/>
      <c r="D24" s="181"/>
      <c r="E24" s="297"/>
      <c r="F24" s="199"/>
      <c r="G24" s="199"/>
      <c r="H24" s="199">
        <f>-SUM(H20:H22)*0.1</f>
        <v>-565.5</v>
      </c>
      <c r="I24" s="307"/>
      <c r="J24" s="307"/>
      <c r="K24" s="307"/>
      <c r="L24" s="308"/>
    </row>
    <row r="25" spans="1:12" s="174" customFormat="1" ht="35.25" customHeight="1" x14ac:dyDescent="0.2">
      <c r="A25" s="315"/>
      <c r="B25" s="316"/>
      <c r="C25" s="317"/>
      <c r="D25" s="317"/>
      <c r="E25" s="719" t="s">
        <v>10</v>
      </c>
      <c r="F25" s="719"/>
      <c r="G25" s="719"/>
      <c r="H25" s="318">
        <f>SUM(H19:H24)</f>
        <v>5089.5</v>
      </c>
      <c r="I25" s="307"/>
      <c r="J25" s="307"/>
      <c r="K25" s="307"/>
      <c r="L25" s="308"/>
    </row>
    <row r="26" spans="1:12" s="174" customFormat="1" ht="41.25" customHeight="1" x14ac:dyDescent="0.2">
      <c r="A26" s="293">
        <v>5</v>
      </c>
      <c r="B26" s="309" t="s">
        <v>44</v>
      </c>
      <c r="C26" s="294"/>
      <c r="D26" s="294"/>
      <c r="E26" s="295"/>
      <c r="F26" s="295"/>
      <c r="G26" s="295"/>
      <c r="H26" s="295"/>
      <c r="I26" s="307"/>
      <c r="J26" s="307"/>
      <c r="K26" s="307"/>
      <c r="L26" s="308"/>
    </row>
    <row r="27" spans="1:12" s="323" customFormat="1" ht="21" customHeight="1" x14ac:dyDescent="0.35">
      <c r="A27" s="319"/>
      <c r="B27" s="551" t="s">
        <v>448</v>
      </c>
      <c r="C27" s="181" t="s">
        <v>9</v>
      </c>
      <c r="D27" s="181">
        <v>1</v>
      </c>
      <c r="E27" s="320">
        <v>351</v>
      </c>
      <c r="F27" s="183">
        <v>0.75</v>
      </c>
      <c r="G27" s="183">
        <v>0.75</v>
      </c>
      <c r="H27" s="183">
        <f t="shared" ref="H27:H31" si="4">D27*E27*F27*G27</f>
        <v>197.4375</v>
      </c>
      <c r="I27" s="321"/>
      <c r="J27" s="321"/>
      <c r="K27" s="321"/>
      <c r="L27" s="322"/>
    </row>
    <row r="28" spans="1:12" s="323" customFormat="1" ht="35.25" customHeight="1" x14ac:dyDescent="0.35">
      <c r="A28" s="319"/>
      <c r="B28" s="551" t="s">
        <v>314</v>
      </c>
      <c r="C28" s="181" t="s">
        <v>9</v>
      </c>
      <c r="D28" s="181">
        <v>1</v>
      </c>
      <c r="E28" s="320">
        <v>115</v>
      </c>
      <c r="F28" s="183">
        <v>0.375</v>
      </c>
      <c r="G28" s="183">
        <v>0.75</v>
      </c>
      <c r="H28" s="183">
        <f t="shared" si="4"/>
        <v>32.34375</v>
      </c>
      <c r="I28" s="321"/>
      <c r="J28" s="321"/>
      <c r="K28" s="321"/>
      <c r="L28" s="322"/>
    </row>
    <row r="29" spans="1:12" s="323" customFormat="1" ht="21" customHeight="1" x14ac:dyDescent="0.35">
      <c r="A29" s="319"/>
      <c r="B29" s="551" t="s">
        <v>431</v>
      </c>
      <c r="C29" s="181" t="s">
        <v>9</v>
      </c>
      <c r="D29" s="181">
        <v>1</v>
      </c>
      <c r="E29" s="320">
        <v>46</v>
      </c>
      <c r="F29" s="183">
        <v>0.75</v>
      </c>
      <c r="G29" s="183">
        <v>1.25</v>
      </c>
      <c r="H29" s="183">
        <f t="shared" si="4"/>
        <v>43.125</v>
      </c>
      <c r="I29" s="321"/>
      <c r="J29" s="321"/>
      <c r="K29" s="321"/>
      <c r="L29" s="322"/>
    </row>
    <row r="30" spans="1:12" s="323" customFormat="1" ht="35.25" customHeight="1" x14ac:dyDescent="0.35">
      <c r="A30" s="319"/>
      <c r="B30" s="551" t="s">
        <v>523</v>
      </c>
      <c r="C30" s="181" t="s">
        <v>9</v>
      </c>
      <c r="D30" s="181">
        <v>1</v>
      </c>
      <c r="E30" s="320">
        <v>130</v>
      </c>
      <c r="F30" s="183">
        <v>0.75</v>
      </c>
      <c r="G30" s="183">
        <v>1.25</v>
      </c>
      <c r="H30" s="183">
        <f t="shared" si="4"/>
        <v>121.875</v>
      </c>
      <c r="I30" s="321"/>
      <c r="J30" s="321"/>
      <c r="K30" s="321"/>
      <c r="L30" s="322"/>
    </row>
    <row r="31" spans="1:12" s="323" customFormat="1" ht="35.25" customHeight="1" x14ac:dyDescent="0.35">
      <c r="A31" s="319"/>
      <c r="B31" s="551" t="s">
        <v>539</v>
      </c>
      <c r="C31" s="181" t="s">
        <v>9</v>
      </c>
      <c r="D31" s="181">
        <v>1</v>
      </c>
      <c r="E31" s="320">
        <v>130</v>
      </c>
      <c r="F31" s="183">
        <v>1.5</v>
      </c>
      <c r="G31" s="183">
        <v>0.25</v>
      </c>
      <c r="H31" s="183">
        <f t="shared" si="4"/>
        <v>48.75</v>
      </c>
      <c r="I31" s="321"/>
      <c r="J31" s="321"/>
      <c r="K31" s="321"/>
      <c r="L31" s="322"/>
    </row>
    <row r="32" spans="1:12" s="174" customFormat="1" ht="41.25" customHeight="1" x14ac:dyDescent="0.35">
      <c r="A32" s="315"/>
      <c r="B32" s="316"/>
      <c r="C32" s="317"/>
      <c r="D32" s="317"/>
      <c r="E32" s="719" t="s">
        <v>10</v>
      </c>
      <c r="F32" s="719"/>
      <c r="G32" s="719"/>
      <c r="H32" s="318">
        <f>SUM(H26:H31)</f>
        <v>443.53125</v>
      </c>
      <c r="I32" s="323" t="s">
        <v>419</v>
      </c>
      <c r="J32" s="307"/>
      <c r="K32" s="307"/>
      <c r="L32" s="308"/>
    </row>
    <row r="33" spans="1:12" s="174" customFormat="1" ht="41.25" customHeight="1" x14ac:dyDescent="0.35">
      <c r="A33" s="293">
        <v>6</v>
      </c>
      <c r="B33" s="309" t="s">
        <v>296</v>
      </c>
      <c r="C33" s="294"/>
      <c r="D33" s="294"/>
      <c r="E33" s="295"/>
      <c r="F33" s="295"/>
      <c r="G33" s="295"/>
      <c r="H33" s="295"/>
      <c r="I33" s="323" t="s">
        <v>420</v>
      </c>
      <c r="J33" s="307"/>
      <c r="K33" s="307"/>
      <c r="L33" s="308"/>
    </row>
    <row r="34" spans="1:12" s="323" customFormat="1" ht="41.25" customHeight="1" x14ac:dyDescent="0.35">
      <c r="A34" s="351"/>
      <c r="B34" s="170" t="s">
        <v>498</v>
      </c>
      <c r="C34" s="181" t="s">
        <v>9</v>
      </c>
      <c r="D34" s="181">
        <v>1</v>
      </c>
      <c r="E34" s="170">
        <v>115</v>
      </c>
      <c r="F34" s="170">
        <v>1</v>
      </c>
      <c r="G34" s="507">
        <v>1.25</v>
      </c>
      <c r="H34" s="507">
        <f>D34*E34*F34*G34</f>
        <v>143.75</v>
      </c>
      <c r="I34" s="321" t="s">
        <v>405</v>
      </c>
      <c r="J34" s="321"/>
      <c r="K34" s="321"/>
      <c r="L34" s="322"/>
    </row>
    <row r="35" spans="1:12" s="323" customFormat="1" ht="41.25" customHeight="1" x14ac:dyDescent="0.35">
      <c r="A35" s="351"/>
      <c r="B35" s="170" t="s">
        <v>499</v>
      </c>
      <c r="C35" s="181" t="s">
        <v>9</v>
      </c>
      <c r="D35" s="181">
        <v>1</v>
      </c>
      <c r="E35" s="170">
        <v>17</v>
      </c>
      <c r="F35" s="170">
        <v>1</v>
      </c>
      <c r="G35" s="546">
        <v>1.25</v>
      </c>
      <c r="H35" s="541">
        <f>D35*E35*F35*G35</f>
        <v>21.25</v>
      </c>
      <c r="I35" s="321" t="s">
        <v>405</v>
      </c>
      <c r="J35" s="321"/>
      <c r="K35" s="321"/>
      <c r="L35" s="322"/>
    </row>
    <row r="36" spans="1:12" s="323" customFormat="1" ht="41.25" customHeight="1" x14ac:dyDescent="0.35">
      <c r="A36" s="351"/>
      <c r="B36" s="170" t="s">
        <v>528</v>
      </c>
      <c r="C36" s="181" t="s">
        <v>9</v>
      </c>
      <c r="D36" s="181">
        <v>1</v>
      </c>
      <c r="E36" s="170">
        <v>105</v>
      </c>
      <c r="F36" s="170">
        <v>0.56999999999999995</v>
      </c>
      <c r="G36" s="546">
        <v>1</v>
      </c>
      <c r="H36" s="424">
        <f>D36*E36*F36*G36</f>
        <v>59.849999999999994</v>
      </c>
      <c r="I36" s="321" t="s">
        <v>405</v>
      </c>
      <c r="J36" s="321"/>
      <c r="K36" s="321"/>
      <c r="L36" s="322"/>
    </row>
    <row r="37" spans="1:12" s="174" customFormat="1" ht="23.25" x14ac:dyDescent="0.35">
      <c r="A37" s="315"/>
      <c r="B37" s="316"/>
      <c r="C37" s="317"/>
      <c r="D37" s="317"/>
      <c r="E37" s="719" t="s">
        <v>10</v>
      </c>
      <c r="F37" s="719"/>
      <c r="G37" s="719"/>
      <c r="H37" s="318">
        <f>SUM(H34:O36)</f>
        <v>224.85</v>
      </c>
      <c r="I37" s="323" t="s">
        <v>421</v>
      </c>
      <c r="J37" s="307"/>
      <c r="K37" s="307"/>
      <c r="L37" s="308"/>
    </row>
    <row r="38" spans="1:12" s="174" customFormat="1" ht="18.75" customHeight="1" x14ac:dyDescent="0.35">
      <c r="A38" s="293">
        <v>7</v>
      </c>
      <c r="B38" s="309" t="s">
        <v>43</v>
      </c>
      <c r="C38" s="294"/>
      <c r="D38" s="294"/>
      <c r="E38" s="295"/>
      <c r="F38" s="295"/>
      <c r="G38" s="295"/>
      <c r="H38" s="295"/>
      <c r="I38" s="323" t="s">
        <v>422</v>
      </c>
      <c r="J38" s="307"/>
      <c r="K38" s="307"/>
      <c r="L38" s="308"/>
    </row>
    <row r="39" spans="1:12" s="174" customFormat="1" ht="23.25" x14ac:dyDescent="0.35">
      <c r="A39" s="315"/>
      <c r="B39" s="172" t="s">
        <v>13</v>
      </c>
      <c r="C39" s="181" t="s">
        <v>9</v>
      </c>
      <c r="D39" s="181">
        <v>1</v>
      </c>
      <c r="E39" s="511">
        <v>3705</v>
      </c>
      <c r="F39" s="326"/>
      <c r="G39" s="199">
        <v>0.5</v>
      </c>
      <c r="H39" s="199">
        <f>D39*E39*G39</f>
        <v>1852.5</v>
      </c>
      <c r="I39" s="323" t="s">
        <v>295</v>
      </c>
      <c r="J39" s="307"/>
      <c r="K39" s="307"/>
      <c r="L39" s="308"/>
    </row>
    <row r="40" spans="1:12" s="174" customFormat="1" ht="23.25" x14ac:dyDescent="0.35">
      <c r="A40" s="315"/>
      <c r="B40" s="172" t="s">
        <v>418</v>
      </c>
      <c r="C40" s="181" t="s">
        <v>9</v>
      </c>
      <c r="D40" s="181"/>
      <c r="E40" s="325"/>
      <c r="F40" s="326"/>
      <c r="G40" s="199">
        <v>0.5</v>
      </c>
      <c r="H40" s="199">
        <f>-D40*E40*G40</f>
        <v>0</v>
      </c>
      <c r="I40" s="323" t="s">
        <v>423</v>
      </c>
      <c r="J40" s="307"/>
      <c r="K40" s="307"/>
      <c r="L40" s="308"/>
    </row>
    <row r="41" spans="1:12" s="174" customFormat="1" ht="23.25" x14ac:dyDescent="0.2">
      <c r="A41" s="315"/>
      <c r="B41" s="316"/>
      <c r="C41" s="317"/>
      <c r="D41" s="317"/>
      <c r="E41" s="719" t="s">
        <v>10</v>
      </c>
      <c r="F41" s="719"/>
      <c r="G41" s="719"/>
      <c r="H41" s="318">
        <f>SUM(H39:H40)</f>
        <v>1852.5</v>
      </c>
      <c r="I41" s="307"/>
      <c r="J41" s="307"/>
      <c r="K41" s="307"/>
      <c r="L41" s="308"/>
    </row>
    <row r="42" spans="1:12" s="174" customFormat="1" ht="18.75" customHeight="1" x14ac:dyDescent="0.2">
      <c r="A42" s="293">
        <v>8</v>
      </c>
      <c r="B42" s="309" t="s">
        <v>122</v>
      </c>
      <c r="C42" s="294"/>
      <c r="D42" s="294"/>
      <c r="E42" s="295"/>
      <c r="F42" s="295"/>
      <c r="G42" s="295"/>
      <c r="H42" s="295"/>
      <c r="I42" s="307"/>
      <c r="J42" s="307"/>
      <c r="K42" s="307"/>
      <c r="L42" s="308"/>
    </row>
    <row r="43" spans="1:12" s="174" customFormat="1" ht="23.25" customHeight="1" x14ac:dyDescent="0.2">
      <c r="A43" s="353"/>
      <c r="B43" s="333" t="s">
        <v>315</v>
      </c>
      <c r="C43" s="324" t="s">
        <v>18</v>
      </c>
      <c r="D43" s="324">
        <v>2</v>
      </c>
      <c r="E43" s="364">
        <f>E20</f>
        <v>522</v>
      </c>
      <c r="F43" s="365"/>
      <c r="G43" s="366">
        <v>13</v>
      </c>
      <c r="H43" s="367">
        <f>D43*E43*G43</f>
        <v>13572</v>
      </c>
    </row>
    <row r="44" spans="1:12" s="174" customFormat="1" ht="35.25" customHeight="1" x14ac:dyDescent="0.2">
      <c r="A44" s="353"/>
      <c r="B44" s="333" t="s">
        <v>29</v>
      </c>
      <c r="C44" s="324" t="s">
        <v>18</v>
      </c>
      <c r="D44" s="324">
        <v>2</v>
      </c>
      <c r="E44" s="364">
        <f>E21</f>
        <v>116</v>
      </c>
      <c r="F44" s="365"/>
      <c r="G44" s="366">
        <v>13</v>
      </c>
      <c r="H44" s="367">
        <f t="shared" ref="H44" si="5">D44*E44*G44</f>
        <v>3016</v>
      </c>
    </row>
    <row r="45" spans="1:12" s="174" customFormat="1" ht="23.25" customHeight="1" x14ac:dyDescent="0.2">
      <c r="A45" s="332"/>
      <c r="B45" s="333" t="s">
        <v>28</v>
      </c>
      <c r="C45" s="324"/>
      <c r="D45" s="324"/>
      <c r="E45" s="334"/>
      <c r="F45" s="335"/>
      <c r="G45" s="336"/>
      <c r="H45" s="337"/>
    </row>
    <row r="46" spans="1:12" s="174" customFormat="1" ht="23.25" customHeight="1" x14ac:dyDescent="0.2">
      <c r="A46" s="332"/>
      <c r="B46" s="333" t="s">
        <v>165</v>
      </c>
      <c r="C46" s="324"/>
      <c r="D46" s="324"/>
      <c r="E46" s="334"/>
      <c r="F46" s="335"/>
      <c r="G46" s="336"/>
      <c r="H46" s="337">
        <f>-SUM(H43:H44)*0.12</f>
        <v>-1990.56</v>
      </c>
    </row>
    <row r="47" spans="1:12" s="174" customFormat="1" ht="23.25" x14ac:dyDescent="0.2">
      <c r="A47" s="332"/>
      <c r="B47" s="338"/>
      <c r="C47" s="339"/>
      <c r="D47" s="339"/>
      <c r="E47" s="716" t="s">
        <v>26</v>
      </c>
      <c r="F47" s="717"/>
      <c r="G47" s="718"/>
      <c r="H47" s="340">
        <f>SUM(H43:H46)</f>
        <v>14597.44</v>
      </c>
    </row>
    <row r="48" spans="1:12" s="174" customFormat="1" ht="18.75" customHeight="1" x14ac:dyDescent="0.2">
      <c r="A48" s="341">
        <v>9</v>
      </c>
      <c r="B48" s="342" t="s">
        <v>27</v>
      </c>
      <c r="C48" s="343"/>
      <c r="D48" s="343"/>
      <c r="E48" s="344"/>
      <c r="F48" s="344"/>
      <c r="G48" s="345"/>
      <c r="H48" s="346"/>
    </row>
    <row r="49" spans="1:8" s="174" customFormat="1" ht="23.25" x14ac:dyDescent="0.2">
      <c r="A49" s="332"/>
      <c r="B49" s="333"/>
      <c r="C49" s="324" t="s">
        <v>18</v>
      </c>
      <c r="D49" s="324">
        <v>1</v>
      </c>
      <c r="E49" s="334">
        <f>E39</f>
        <v>3705</v>
      </c>
      <c r="F49" s="335"/>
      <c r="G49" s="336"/>
      <c r="H49" s="337">
        <f>D49*E49</f>
        <v>3705</v>
      </c>
    </row>
    <row r="50" spans="1:8" s="174" customFormat="1" ht="23.25" x14ac:dyDescent="0.2">
      <c r="A50" s="332"/>
      <c r="B50" s="338"/>
      <c r="C50" s="339"/>
      <c r="D50" s="339"/>
      <c r="E50" s="716" t="s">
        <v>26</v>
      </c>
      <c r="F50" s="717"/>
      <c r="G50" s="718"/>
      <c r="H50" s="340">
        <f>SUM(H49:H49)</f>
        <v>3705</v>
      </c>
    </row>
    <row r="51" spans="1:8" s="174" customFormat="1" ht="18.75" customHeight="1" x14ac:dyDescent="0.2">
      <c r="A51" s="341">
        <v>10</v>
      </c>
      <c r="B51" s="342" t="s">
        <v>168</v>
      </c>
      <c r="C51" s="343"/>
      <c r="D51" s="343"/>
      <c r="E51" s="344"/>
      <c r="F51" s="344"/>
      <c r="G51" s="345"/>
      <c r="H51" s="346"/>
    </row>
    <row r="52" spans="1:8" s="174" customFormat="1" ht="23.25" x14ac:dyDescent="0.2">
      <c r="A52" s="332"/>
      <c r="B52" s="333"/>
      <c r="C52" s="324" t="s">
        <v>9</v>
      </c>
      <c r="D52" s="324">
        <v>1</v>
      </c>
      <c r="E52" s="334">
        <f>E49</f>
        <v>3705</v>
      </c>
      <c r="F52" s="335"/>
      <c r="G52" s="336">
        <v>0.25</v>
      </c>
      <c r="H52" s="337">
        <f>D52*E52*G52</f>
        <v>926.25</v>
      </c>
    </row>
    <row r="53" spans="1:8" s="174" customFormat="1" ht="23.25" x14ac:dyDescent="0.2">
      <c r="A53" s="332"/>
      <c r="B53" s="338"/>
      <c r="C53" s="339"/>
      <c r="D53" s="339"/>
      <c r="E53" s="716" t="s">
        <v>26</v>
      </c>
      <c r="F53" s="717"/>
      <c r="G53" s="718"/>
      <c r="H53" s="340">
        <f>SUM(H52:H52)</f>
        <v>926.25</v>
      </c>
    </row>
    <row r="54" spans="1:8" s="174" customFormat="1" ht="18.75" x14ac:dyDescent="0.2">
      <c r="A54" s="341">
        <v>11</v>
      </c>
      <c r="B54" s="342" t="s">
        <v>590</v>
      </c>
      <c r="C54" s="343"/>
      <c r="D54" s="343"/>
      <c r="E54" s="344"/>
      <c r="F54" s="344"/>
      <c r="G54" s="345"/>
      <c r="H54" s="346"/>
    </row>
    <row r="55" spans="1:8" s="174" customFormat="1" ht="23.25" x14ac:dyDescent="0.2">
      <c r="A55" s="332"/>
      <c r="B55" s="333" t="s">
        <v>591</v>
      </c>
      <c r="C55" s="324" t="s">
        <v>18</v>
      </c>
      <c r="D55" s="324">
        <v>12</v>
      </c>
      <c r="E55" s="334">
        <v>8</v>
      </c>
      <c r="F55" s="335"/>
      <c r="G55" s="336">
        <v>6</v>
      </c>
      <c r="H55" s="337">
        <f>D55*E55*G55</f>
        <v>576</v>
      </c>
    </row>
    <row r="56" spans="1:8" s="174" customFormat="1" ht="23.25" x14ac:dyDescent="0.2">
      <c r="A56" s="332"/>
      <c r="B56" s="333" t="s">
        <v>592</v>
      </c>
      <c r="C56" s="324" t="s">
        <v>18</v>
      </c>
      <c r="D56" s="324">
        <v>4</v>
      </c>
      <c r="E56" s="334">
        <v>2</v>
      </c>
      <c r="F56" s="335"/>
      <c r="G56" s="336">
        <v>3</v>
      </c>
      <c r="H56" s="337">
        <f>D56*E56*G56</f>
        <v>24</v>
      </c>
    </row>
    <row r="57" spans="1:8" s="174" customFormat="1" ht="23.25" x14ac:dyDescent="0.2">
      <c r="A57" s="332"/>
      <c r="B57" s="333" t="s">
        <v>593</v>
      </c>
      <c r="C57" s="324" t="s">
        <v>18</v>
      </c>
      <c r="D57" s="324">
        <v>8</v>
      </c>
      <c r="E57" s="334">
        <v>4</v>
      </c>
      <c r="F57" s="335"/>
      <c r="G57" s="336">
        <v>4.5</v>
      </c>
      <c r="H57" s="337">
        <f>D57*E57*G57</f>
        <v>144</v>
      </c>
    </row>
    <row r="58" spans="1:8" s="174" customFormat="1" ht="23.25" x14ac:dyDescent="0.2">
      <c r="A58" s="332"/>
      <c r="B58" s="333"/>
      <c r="C58" s="324"/>
      <c r="D58" s="324"/>
      <c r="E58" s="334"/>
      <c r="F58" s="335"/>
      <c r="G58" s="336"/>
      <c r="H58" s="337"/>
    </row>
    <row r="59" spans="1:8" s="174" customFormat="1" ht="23.25" x14ac:dyDescent="0.2">
      <c r="A59" s="332"/>
      <c r="B59" s="338"/>
      <c r="C59" s="339"/>
      <c r="D59" s="339"/>
      <c r="E59" s="716" t="s">
        <v>26</v>
      </c>
      <c r="F59" s="717"/>
      <c r="G59" s="718"/>
      <c r="H59" s="340">
        <f>SUM(H55:H58)</f>
        <v>744</v>
      </c>
    </row>
    <row r="60" spans="1:8" s="174" customFormat="1" ht="18.75" x14ac:dyDescent="0.2">
      <c r="A60" s="341">
        <v>12</v>
      </c>
      <c r="B60" s="342" t="s">
        <v>595</v>
      </c>
      <c r="C60" s="343"/>
      <c r="D60" s="343"/>
      <c r="E60" s="344"/>
      <c r="F60" s="344"/>
      <c r="G60" s="345"/>
      <c r="H60" s="346"/>
    </row>
    <row r="61" spans="1:8" s="174" customFormat="1" ht="23.25" x14ac:dyDescent="0.2">
      <c r="A61" s="332"/>
      <c r="B61" s="333" t="s">
        <v>596</v>
      </c>
      <c r="C61" s="324" t="s">
        <v>18</v>
      </c>
      <c r="D61" s="324">
        <v>12</v>
      </c>
      <c r="E61" s="334">
        <v>3</v>
      </c>
      <c r="F61" s="335"/>
      <c r="G61" s="336">
        <v>8</v>
      </c>
      <c r="H61" s="337">
        <f>D61*E61*G61</f>
        <v>288</v>
      </c>
    </row>
    <row r="62" spans="1:8" s="174" customFormat="1" ht="23.25" x14ac:dyDescent="0.2">
      <c r="A62" s="332"/>
      <c r="B62" s="333" t="s">
        <v>597</v>
      </c>
      <c r="C62" s="324" t="s">
        <v>18</v>
      </c>
      <c r="D62" s="324">
        <v>8</v>
      </c>
      <c r="E62" s="334">
        <v>2.5</v>
      </c>
      <c r="F62" s="335"/>
      <c r="G62" s="336">
        <v>8</v>
      </c>
      <c r="H62" s="337">
        <f>D62*E62*G62</f>
        <v>160</v>
      </c>
    </row>
    <row r="63" spans="1:8" s="174" customFormat="1" ht="23.25" x14ac:dyDescent="0.2">
      <c r="A63" s="332"/>
      <c r="B63" s="333"/>
      <c r="C63" s="324"/>
      <c r="D63" s="324"/>
      <c r="E63" s="334"/>
      <c r="F63" s="335"/>
      <c r="G63" s="336"/>
      <c r="H63" s="337"/>
    </row>
    <row r="64" spans="1:8" s="174" customFormat="1" ht="23.25" x14ac:dyDescent="0.2">
      <c r="A64" s="332"/>
      <c r="B64" s="333"/>
      <c r="C64" s="324"/>
      <c r="D64" s="324"/>
      <c r="E64" s="334"/>
      <c r="F64" s="335"/>
      <c r="G64" s="336"/>
      <c r="H64" s="337"/>
    </row>
    <row r="65" spans="1:8" s="174" customFormat="1" ht="23.25" x14ac:dyDescent="0.2">
      <c r="A65" s="332"/>
      <c r="B65" s="333"/>
      <c r="C65" s="324"/>
      <c r="D65" s="324"/>
      <c r="E65" s="334"/>
      <c r="F65" s="335"/>
      <c r="G65" s="336"/>
      <c r="H65" s="337"/>
    </row>
    <row r="66" spans="1:8" s="174" customFormat="1" ht="23.25" x14ac:dyDescent="0.2">
      <c r="A66" s="332"/>
      <c r="B66" s="338"/>
      <c r="C66" s="339"/>
      <c r="D66" s="339"/>
      <c r="E66" s="716" t="s">
        <v>26</v>
      </c>
      <c r="F66" s="717"/>
      <c r="G66" s="718"/>
      <c r="H66" s="340">
        <f>SUM(H61:H65)</f>
        <v>448</v>
      </c>
    </row>
    <row r="67" spans="1:8" s="174" customFormat="1" ht="18.75" x14ac:dyDescent="0.2">
      <c r="A67" s="341">
        <v>13</v>
      </c>
      <c r="B67" s="342" t="s">
        <v>602</v>
      </c>
      <c r="C67" s="343"/>
      <c r="D67" s="343"/>
      <c r="E67" s="344"/>
      <c r="F67" s="344"/>
      <c r="G67" s="345"/>
      <c r="H67" s="346"/>
    </row>
    <row r="68" spans="1:8" s="174" customFormat="1" ht="23.25" x14ac:dyDescent="0.2">
      <c r="A68" s="332"/>
      <c r="B68" s="333" t="s">
        <v>604</v>
      </c>
      <c r="C68" s="324" t="s">
        <v>18</v>
      </c>
      <c r="D68" s="324">
        <v>4</v>
      </c>
      <c r="E68" s="334">
        <v>30.5</v>
      </c>
      <c r="F68" s="335"/>
      <c r="G68" s="336">
        <v>8</v>
      </c>
      <c r="H68" s="337">
        <f>D68*E68*G68</f>
        <v>976</v>
      </c>
    </row>
    <row r="69" spans="1:8" s="174" customFormat="1" ht="23.25" x14ac:dyDescent="0.2">
      <c r="A69" s="332"/>
      <c r="B69" s="333" t="s">
        <v>603</v>
      </c>
      <c r="C69" s="324" t="s">
        <v>18</v>
      </c>
      <c r="D69" s="324">
        <v>4</v>
      </c>
      <c r="E69" s="334">
        <v>25</v>
      </c>
      <c r="F69" s="335"/>
      <c r="G69" s="336">
        <v>8</v>
      </c>
      <c r="H69" s="337">
        <f>D69*E69*G69</f>
        <v>800</v>
      </c>
    </row>
    <row r="70" spans="1:8" s="174" customFormat="1" ht="23.25" x14ac:dyDescent="0.2">
      <c r="A70" s="332"/>
      <c r="B70" s="333"/>
      <c r="C70" s="324"/>
      <c r="D70" s="324"/>
      <c r="E70" s="334"/>
      <c r="F70" s="335"/>
      <c r="G70" s="336"/>
      <c r="H70" s="337"/>
    </row>
    <row r="71" spans="1:8" s="174" customFormat="1" ht="23.25" x14ac:dyDescent="0.2">
      <c r="A71" s="332"/>
      <c r="B71" s="333"/>
      <c r="C71" s="324"/>
      <c r="D71" s="324"/>
      <c r="E71" s="334"/>
      <c r="F71" s="335"/>
      <c r="G71" s="336"/>
      <c r="H71" s="337"/>
    </row>
    <row r="72" spans="1:8" s="174" customFormat="1" ht="23.25" x14ac:dyDescent="0.2">
      <c r="A72" s="332"/>
      <c r="B72" s="333"/>
      <c r="C72" s="324"/>
      <c r="D72" s="324"/>
      <c r="E72" s="334"/>
      <c r="F72" s="335"/>
      <c r="G72" s="336"/>
      <c r="H72" s="337"/>
    </row>
    <row r="73" spans="1:8" s="174" customFormat="1" ht="23.25" x14ac:dyDescent="0.2">
      <c r="A73" s="332"/>
      <c r="B73" s="338"/>
      <c r="C73" s="339"/>
      <c r="D73" s="339"/>
      <c r="E73" s="716" t="s">
        <v>26</v>
      </c>
      <c r="F73" s="717"/>
      <c r="G73" s="718"/>
      <c r="H73" s="340">
        <f>SUM(H68:H72)</f>
        <v>1776</v>
      </c>
    </row>
    <row r="74" spans="1:8" s="174" customFormat="1" ht="18.75" x14ac:dyDescent="0.2">
      <c r="A74" s="341">
        <v>14</v>
      </c>
      <c r="B74" s="342" t="s">
        <v>606</v>
      </c>
      <c r="C74" s="343"/>
      <c r="D74" s="343"/>
      <c r="E74" s="344"/>
      <c r="F74" s="344"/>
      <c r="G74" s="345"/>
      <c r="H74" s="346"/>
    </row>
    <row r="75" spans="1:8" s="174" customFormat="1" ht="23.25" x14ac:dyDescent="0.2">
      <c r="A75" s="332"/>
      <c r="B75" s="333" t="s">
        <v>607</v>
      </c>
      <c r="C75" s="324" t="s">
        <v>18</v>
      </c>
      <c r="D75" s="324">
        <v>1</v>
      </c>
      <c r="E75" s="334">
        <v>422</v>
      </c>
      <c r="G75" s="335">
        <v>13</v>
      </c>
      <c r="H75" s="337">
        <f>D75*E75*G75</f>
        <v>5486</v>
      </c>
    </row>
    <row r="76" spans="1:8" s="174" customFormat="1" ht="23.25" x14ac:dyDescent="0.2">
      <c r="A76" s="332"/>
      <c r="B76" s="333" t="s">
        <v>608</v>
      </c>
      <c r="C76" s="324" t="s">
        <v>18</v>
      </c>
      <c r="D76" s="324">
        <v>1</v>
      </c>
      <c r="E76" s="334">
        <v>232</v>
      </c>
      <c r="G76" s="335">
        <v>5</v>
      </c>
      <c r="H76" s="337">
        <f>D76*E76*G76</f>
        <v>1160</v>
      </c>
    </row>
    <row r="77" spans="1:8" s="174" customFormat="1" ht="23.25" x14ac:dyDescent="0.2">
      <c r="A77" s="332"/>
      <c r="B77" s="338"/>
      <c r="C77" s="339"/>
      <c r="D77" s="339"/>
      <c r="E77" s="716" t="s">
        <v>26</v>
      </c>
      <c r="F77" s="717"/>
      <c r="G77" s="718"/>
      <c r="H77" s="340">
        <f>SUM(H75:H76)</f>
        <v>6646</v>
      </c>
    </row>
    <row r="78" spans="1:8" s="174" customFormat="1" ht="18.75" x14ac:dyDescent="0.2">
      <c r="A78" s="341">
        <v>15</v>
      </c>
      <c r="B78" s="342" t="s">
        <v>666</v>
      </c>
      <c r="C78" s="343"/>
      <c r="D78" s="343"/>
      <c r="E78" s="344"/>
      <c r="F78" s="344"/>
      <c r="G78" s="345"/>
      <c r="H78" s="346"/>
    </row>
    <row r="79" spans="1:8" s="174" customFormat="1" ht="23.25" x14ac:dyDescent="0.2">
      <c r="A79" s="332"/>
      <c r="B79" s="333"/>
      <c r="C79" s="324"/>
      <c r="D79" s="324"/>
      <c r="E79" s="334"/>
      <c r="G79" s="335"/>
      <c r="H79" s="337"/>
    </row>
    <row r="80" spans="1:8" s="174" customFormat="1" ht="23.25" x14ac:dyDescent="0.2">
      <c r="A80" s="332"/>
      <c r="B80" s="333" t="s">
        <v>667</v>
      </c>
      <c r="C80" s="324" t="s">
        <v>18</v>
      </c>
      <c r="D80" s="324">
        <v>1</v>
      </c>
      <c r="E80" s="334">
        <f>E49</f>
        <v>3705</v>
      </c>
      <c r="G80" s="335"/>
      <c r="H80" s="337">
        <f>D80*E80</f>
        <v>3705</v>
      </c>
    </row>
    <row r="81" spans="1:8" s="174" customFormat="1" ht="23.25" x14ac:dyDescent="0.2">
      <c r="A81" s="332"/>
      <c r="B81" s="338"/>
      <c r="C81" s="339"/>
      <c r="D81" s="339"/>
      <c r="E81" s="716" t="s">
        <v>26</v>
      </c>
      <c r="F81" s="717"/>
      <c r="G81" s="718"/>
      <c r="H81" s="340">
        <f>SUM(H79:H80)</f>
        <v>3705</v>
      </c>
    </row>
    <row r="82" spans="1:8" s="174" customFormat="1" x14ac:dyDescent="0.2">
      <c r="A82" s="188"/>
      <c r="B82" s="189"/>
      <c r="C82" s="190"/>
      <c r="D82" s="190"/>
    </row>
    <row r="83" spans="1:8" s="174" customFormat="1" x14ac:dyDescent="0.2">
      <c r="A83" s="188"/>
      <c r="B83" s="189"/>
      <c r="C83" s="190"/>
      <c r="D83" s="190"/>
    </row>
    <row r="84" spans="1:8" s="174" customFormat="1" x14ac:dyDescent="0.2">
      <c r="A84" s="188"/>
      <c r="B84" s="189"/>
      <c r="C84" s="190"/>
      <c r="D84" s="190"/>
    </row>
    <row r="85" spans="1:8" s="174" customFormat="1" x14ac:dyDescent="0.2">
      <c r="A85" s="188"/>
      <c r="B85" s="189"/>
      <c r="C85" s="190"/>
      <c r="D85" s="190"/>
    </row>
    <row r="86" spans="1:8" s="174" customFormat="1" x14ac:dyDescent="0.2">
      <c r="A86" s="188"/>
      <c r="B86" s="189"/>
      <c r="C86" s="190"/>
      <c r="D86" s="190"/>
    </row>
    <row r="87" spans="1:8" s="174" customFormat="1" x14ac:dyDescent="0.2">
      <c r="A87" s="188"/>
      <c r="B87" s="189"/>
      <c r="C87" s="190"/>
      <c r="D87" s="190"/>
    </row>
    <row r="88" spans="1:8" s="174" customFormat="1" x14ac:dyDescent="0.2">
      <c r="A88" s="188"/>
      <c r="B88" s="189"/>
      <c r="C88" s="190"/>
      <c r="D88" s="190"/>
    </row>
    <row r="89" spans="1:8" s="174" customFormat="1" x14ac:dyDescent="0.2">
      <c r="A89" s="188"/>
      <c r="B89" s="189"/>
      <c r="C89" s="190"/>
      <c r="D89" s="190"/>
    </row>
    <row r="90" spans="1:8" s="174" customFormat="1" x14ac:dyDescent="0.2">
      <c r="A90" s="188"/>
      <c r="B90" s="189"/>
      <c r="C90" s="190"/>
      <c r="D90" s="190"/>
    </row>
    <row r="91" spans="1:8" s="174" customFormat="1" x14ac:dyDescent="0.2">
      <c r="A91" s="188"/>
      <c r="B91" s="189"/>
      <c r="C91" s="190"/>
      <c r="D91" s="190"/>
    </row>
    <row r="92" spans="1:8" s="174" customFormat="1" x14ac:dyDescent="0.2">
      <c r="A92" s="188"/>
      <c r="B92" s="189"/>
      <c r="C92" s="190"/>
      <c r="D92" s="190"/>
    </row>
    <row r="93" spans="1:8" s="174" customFormat="1" x14ac:dyDescent="0.2">
      <c r="A93" s="188"/>
      <c r="B93" s="189"/>
      <c r="C93" s="190"/>
      <c r="D93" s="190"/>
    </row>
    <row r="94" spans="1:8" s="174" customFormat="1" x14ac:dyDescent="0.2">
      <c r="A94" s="188"/>
      <c r="B94" s="189"/>
      <c r="C94" s="190"/>
      <c r="D94" s="190"/>
    </row>
    <row r="95" spans="1:8" s="174" customFormat="1" x14ac:dyDescent="0.2">
      <c r="A95" s="188"/>
      <c r="B95" s="189"/>
      <c r="C95" s="190"/>
      <c r="D95" s="190"/>
    </row>
    <row r="96" spans="1:8" s="174" customFormat="1" x14ac:dyDescent="0.2">
      <c r="A96" s="188"/>
      <c r="B96" s="189"/>
      <c r="C96" s="190"/>
      <c r="D96" s="190"/>
    </row>
    <row r="97" spans="1:4" s="174" customFormat="1" x14ac:dyDescent="0.2">
      <c r="A97" s="188"/>
      <c r="B97" s="189"/>
      <c r="C97" s="190"/>
      <c r="D97" s="190"/>
    </row>
    <row r="98" spans="1:4" s="174" customFormat="1" x14ac:dyDescent="0.2">
      <c r="A98" s="188"/>
      <c r="B98" s="189"/>
      <c r="C98" s="190"/>
      <c r="D98" s="190"/>
    </row>
    <row r="99" spans="1:4" s="174" customFormat="1" x14ac:dyDescent="0.2">
      <c r="A99" s="188"/>
      <c r="B99" s="189"/>
      <c r="C99" s="190"/>
      <c r="D99" s="190"/>
    </row>
    <row r="100" spans="1:4" s="174" customFormat="1" x14ac:dyDescent="0.2">
      <c r="A100" s="188"/>
      <c r="B100" s="189"/>
      <c r="C100" s="190"/>
      <c r="D100" s="190"/>
    </row>
    <row r="101" spans="1:4" s="174" customFormat="1" x14ac:dyDescent="0.2">
      <c r="A101" s="188"/>
      <c r="B101" s="189"/>
      <c r="C101" s="190"/>
      <c r="D101" s="190"/>
    </row>
    <row r="102" spans="1:4" s="174" customFormat="1" x14ac:dyDescent="0.2">
      <c r="A102" s="188"/>
      <c r="B102" s="189"/>
      <c r="C102" s="190"/>
      <c r="D102" s="190"/>
    </row>
    <row r="103" spans="1:4" s="174" customFormat="1" x14ac:dyDescent="0.2">
      <c r="A103" s="188"/>
      <c r="B103" s="189"/>
      <c r="C103" s="190"/>
      <c r="D103" s="190"/>
    </row>
    <row r="104" spans="1:4" s="174" customFormat="1" x14ac:dyDescent="0.2">
      <c r="A104" s="188"/>
      <c r="B104" s="189"/>
      <c r="C104" s="190"/>
      <c r="D104" s="190"/>
    </row>
    <row r="105" spans="1:4" s="174" customFormat="1" x14ac:dyDescent="0.2">
      <c r="A105" s="188"/>
      <c r="B105" s="189"/>
      <c r="C105" s="190"/>
      <c r="D105" s="190"/>
    </row>
    <row r="106" spans="1:4" s="174" customFormat="1" x14ac:dyDescent="0.2">
      <c r="A106" s="188"/>
      <c r="B106" s="189"/>
      <c r="C106" s="190"/>
      <c r="D106" s="190"/>
    </row>
    <row r="107" spans="1:4" s="174" customFormat="1" x14ac:dyDescent="0.2">
      <c r="A107" s="188"/>
      <c r="B107" s="189"/>
      <c r="C107" s="190"/>
      <c r="D107" s="190"/>
    </row>
    <row r="108" spans="1:4" s="174" customFormat="1" x14ac:dyDescent="0.2">
      <c r="A108" s="188"/>
      <c r="B108" s="189"/>
      <c r="C108" s="190"/>
      <c r="D108" s="190"/>
    </row>
    <row r="109" spans="1:4" s="174" customFormat="1" x14ac:dyDescent="0.2">
      <c r="A109" s="188"/>
      <c r="B109" s="189"/>
      <c r="C109" s="190"/>
      <c r="D109" s="190"/>
    </row>
    <row r="110" spans="1:4" s="174" customFormat="1" x14ac:dyDescent="0.2">
      <c r="A110" s="188"/>
      <c r="B110" s="189"/>
      <c r="C110" s="190"/>
      <c r="D110" s="190"/>
    </row>
    <row r="111" spans="1:4" s="174" customFormat="1" x14ac:dyDescent="0.2">
      <c r="A111" s="188"/>
      <c r="B111" s="189"/>
      <c r="C111" s="190"/>
      <c r="D111" s="190"/>
    </row>
    <row r="112" spans="1:4" s="174" customFormat="1" x14ac:dyDescent="0.2">
      <c r="A112" s="188"/>
      <c r="B112" s="189"/>
      <c r="C112" s="190"/>
      <c r="D112" s="190"/>
    </row>
    <row r="113" spans="1:4" s="174" customFormat="1" x14ac:dyDescent="0.2">
      <c r="A113" s="188"/>
      <c r="B113" s="189"/>
      <c r="C113" s="190"/>
      <c r="D113" s="190"/>
    </row>
    <row r="114" spans="1:4" s="174" customFormat="1" x14ac:dyDescent="0.2">
      <c r="A114" s="188"/>
      <c r="B114" s="189"/>
      <c r="C114" s="190"/>
      <c r="D114" s="190"/>
    </row>
    <row r="115" spans="1:4" s="174" customFormat="1" x14ac:dyDescent="0.2">
      <c r="A115" s="188"/>
      <c r="B115" s="189"/>
      <c r="C115" s="190"/>
      <c r="D115" s="190"/>
    </row>
    <row r="116" spans="1:4" s="174" customFormat="1" x14ac:dyDescent="0.2">
      <c r="A116" s="188"/>
      <c r="B116" s="189"/>
      <c r="C116" s="190"/>
      <c r="D116" s="190"/>
    </row>
    <row r="117" spans="1:4" s="174" customFormat="1" x14ac:dyDescent="0.2">
      <c r="A117" s="188"/>
      <c r="B117" s="189"/>
      <c r="C117" s="190"/>
      <c r="D117" s="190"/>
    </row>
    <row r="118" spans="1:4" s="174" customFormat="1" x14ac:dyDescent="0.2">
      <c r="A118" s="188"/>
      <c r="B118" s="189"/>
      <c r="C118" s="190"/>
      <c r="D118" s="190"/>
    </row>
    <row r="119" spans="1:4" s="174" customFormat="1" x14ac:dyDescent="0.2">
      <c r="A119" s="188"/>
      <c r="B119" s="189"/>
      <c r="C119" s="190"/>
      <c r="D119" s="190"/>
    </row>
    <row r="120" spans="1:4" s="174" customFormat="1" x14ac:dyDescent="0.2">
      <c r="A120" s="188"/>
      <c r="B120" s="189"/>
      <c r="C120" s="190"/>
      <c r="D120" s="190"/>
    </row>
    <row r="121" spans="1:4" s="174" customFormat="1" x14ac:dyDescent="0.2">
      <c r="A121" s="188"/>
      <c r="B121" s="189"/>
      <c r="C121" s="190"/>
      <c r="D121" s="190"/>
    </row>
    <row r="122" spans="1:4" s="174" customFormat="1" x14ac:dyDescent="0.2">
      <c r="A122" s="188"/>
      <c r="B122" s="189"/>
      <c r="C122" s="190"/>
      <c r="D122" s="190"/>
    </row>
    <row r="123" spans="1:4" s="174" customFormat="1" x14ac:dyDescent="0.2">
      <c r="A123" s="188"/>
      <c r="B123" s="189"/>
      <c r="C123" s="190"/>
      <c r="D123" s="190"/>
    </row>
    <row r="124" spans="1:4" s="174" customFormat="1" x14ac:dyDescent="0.2">
      <c r="A124" s="188"/>
      <c r="B124" s="189"/>
      <c r="C124" s="190"/>
      <c r="D124" s="190"/>
    </row>
    <row r="125" spans="1:4" s="174" customFormat="1" x14ac:dyDescent="0.2">
      <c r="A125" s="188"/>
      <c r="B125" s="189"/>
      <c r="C125" s="190"/>
      <c r="D125" s="190"/>
    </row>
    <row r="126" spans="1:4" s="174" customFormat="1" x14ac:dyDescent="0.2">
      <c r="A126" s="188"/>
      <c r="B126" s="189"/>
      <c r="C126" s="190"/>
      <c r="D126" s="190"/>
    </row>
    <row r="127" spans="1:4" s="174" customFormat="1" x14ac:dyDescent="0.2">
      <c r="A127" s="188"/>
      <c r="B127" s="189"/>
      <c r="C127" s="190"/>
      <c r="D127" s="190"/>
    </row>
    <row r="128" spans="1:4" s="174" customFormat="1" x14ac:dyDescent="0.2">
      <c r="A128" s="188"/>
      <c r="B128" s="189"/>
      <c r="C128" s="190"/>
      <c r="D128" s="190"/>
    </row>
    <row r="129" spans="1:4" s="174" customFormat="1" x14ac:dyDescent="0.2">
      <c r="A129" s="188"/>
      <c r="B129" s="189"/>
      <c r="C129" s="190"/>
      <c r="D129" s="190"/>
    </row>
    <row r="130" spans="1:4" s="174" customFormat="1" x14ac:dyDescent="0.2">
      <c r="A130" s="188"/>
      <c r="B130" s="189"/>
      <c r="C130" s="190"/>
      <c r="D130" s="190"/>
    </row>
    <row r="131" spans="1:4" s="174" customFormat="1" x14ac:dyDescent="0.2">
      <c r="A131" s="188"/>
      <c r="B131" s="189"/>
      <c r="C131" s="190"/>
      <c r="D131" s="190"/>
    </row>
    <row r="132" spans="1:4" s="174" customFormat="1" x14ac:dyDescent="0.2">
      <c r="A132" s="188"/>
      <c r="B132" s="189"/>
      <c r="C132" s="190"/>
      <c r="D132" s="190"/>
    </row>
    <row r="133" spans="1:4" s="174" customFormat="1" x14ac:dyDescent="0.2">
      <c r="A133" s="188"/>
      <c r="B133" s="189"/>
      <c r="C133" s="190"/>
      <c r="D133" s="190"/>
    </row>
    <row r="134" spans="1:4" s="174" customFormat="1" x14ac:dyDescent="0.2">
      <c r="A134" s="188"/>
      <c r="B134" s="189"/>
      <c r="C134" s="190"/>
      <c r="D134" s="190"/>
    </row>
    <row r="135" spans="1:4" s="174" customFormat="1" x14ac:dyDescent="0.2">
      <c r="A135" s="188"/>
      <c r="B135" s="189"/>
      <c r="C135" s="190"/>
      <c r="D135" s="190"/>
    </row>
    <row r="136" spans="1:4" s="174" customFormat="1" x14ac:dyDescent="0.2">
      <c r="A136" s="188"/>
      <c r="B136" s="189"/>
      <c r="C136" s="190"/>
      <c r="D136" s="190"/>
    </row>
    <row r="137" spans="1:4" s="174" customFormat="1" x14ac:dyDescent="0.2">
      <c r="A137" s="188"/>
      <c r="B137" s="189"/>
      <c r="C137" s="190"/>
      <c r="D137" s="190"/>
    </row>
    <row r="138" spans="1:4" s="174" customFormat="1" x14ac:dyDescent="0.2">
      <c r="A138" s="188"/>
      <c r="B138" s="189"/>
      <c r="C138" s="190"/>
      <c r="D138" s="190"/>
    </row>
    <row r="139" spans="1:4" s="174" customFormat="1" x14ac:dyDescent="0.2">
      <c r="A139" s="188"/>
      <c r="B139" s="189"/>
      <c r="C139" s="190"/>
      <c r="D139" s="190"/>
    </row>
    <row r="140" spans="1:4" s="174" customFormat="1" x14ac:dyDescent="0.2">
      <c r="A140" s="188"/>
      <c r="B140" s="189"/>
      <c r="C140" s="190"/>
      <c r="D140" s="190"/>
    </row>
    <row r="141" spans="1:4" s="174" customFormat="1" x14ac:dyDescent="0.2">
      <c r="A141" s="188"/>
      <c r="B141" s="189"/>
      <c r="C141" s="190"/>
      <c r="D141" s="190"/>
    </row>
    <row r="142" spans="1:4" s="174" customFormat="1" x14ac:dyDescent="0.2">
      <c r="A142" s="188"/>
      <c r="B142" s="189"/>
      <c r="C142" s="190"/>
      <c r="D142" s="190"/>
    </row>
    <row r="143" spans="1:4" s="174" customFormat="1" x14ac:dyDescent="0.2">
      <c r="A143" s="188"/>
      <c r="B143" s="189"/>
      <c r="C143" s="190"/>
      <c r="D143" s="190"/>
    </row>
    <row r="144" spans="1:4" s="174" customFormat="1" x14ac:dyDescent="0.2">
      <c r="A144" s="188"/>
      <c r="B144" s="189"/>
      <c r="C144" s="190"/>
      <c r="D144" s="190"/>
    </row>
    <row r="145" spans="1:4" s="174" customFormat="1" x14ac:dyDescent="0.2">
      <c r="A145" s="188"/>
      <c r="B145" s="189"/>
      <c r="C145" s="190"/>
      <c r="D145" s="190"/>
    </row>
    <row r="146" spans="1:4" s="174" customFormat="1" x14ac:dyDescent="0.2">
      <c r="A146" s="188"/>
      <c r="B146" s="189"/>
      <c r="C146" s="190"/>
      <c r="D146" s="190"/>
    </row>
    <row r="147" spans="1:4" s="174" customFormat="1" x14ac:dyDescent="0.2">
      <c r="A147" s="188"/>
      <c r="B147" s="189"/>
      <c r="C147" s="190"/>
      <c r="D147" s="190"/>
    </row>
    <row r="148" spans="1:4" s="174" customFormat="1" x14ac:dyDescent="0.2">
      <c r="A148" s="188"/>
      <c r="B148" s="189"/>
      <c r="C148" s="190"/>
      <c r="D148" s="190"/>
    </row>
    <row r="149" spans="1:4" s="174" customFormat="1" x14ac:dyDescent="0.2">
      <c r="A149" s="188"/>
      <c r="B149" s="189"/>
      <c r="C149" s="190"/>
      <c r="D149" s="190"/>
    </row>
    <row r="150" spans="1:4" s="174" customFormat="1" x14ac:dyDescent="0.2">
      <c r="A150" s="188"/>
      <c r="B150" s="189"/>
      <c r="C150" s="190"/>
      <c r="D150" s="190"/>
    </row>
    <row r="151" spans="1:4" s="174" customFormat="1" x14ac:dyDescent="0.2">
      <c r="A151" s="188"/>
      <c r="B151" s="189"/>
      <c r="C151" s="190"/>
      <c r="D151" s="190"/>
    </row>
    <row r="152" spans="1:4" s="174" customFormat="1" x14ac:dyDescent="0.2">
      <c r="A152" s="188"/>
      <c r="B152" s="189"/>
      <c r="C152" s="190"/>
      <c r="D152" s="190"/>
    </row>
    <row r="153" spans="1:4" s="174" customFormat="1" x14ac:dyDescent="0.2">
      <c r="A153" s="188"/>
      <c r="B153" s="189"/>
      <c r="C153" s="190"/>
      <c r="D153" s="190"/>
    </row>
    <row r="154" spans="1:4" s="174" customFormat="1" x14ac:dyDescent="0.2">
      <c r="A154" s="188"/>
      <c r="B154" s="189"/>
      <c r="C154" s="190"/>
      <c r="D154" s="190"/>
    </row>
    <row r="155" spans="1:4" s="174" customFormat="1" x14ac:dyDescent="0.2">
      <c r="A155" s="188"/>
      <c r="B155" s="189"/>
      <c r="C155" s="190"/>
      <c r="D155" s="190"/>
    </row>
    <row r="156" spans="1:4" s="174" customFormat="1" x14ac:dyDescent="0.2">
      <c r="A156" s="188"/>
      <c r="B156" s="189"/>
      <c r="C156" s="190"/>
      <c r="D156" s="190"/>
    </row>
    <row r="157" spans="1:4" s="174" customFormat="1" x14ac:dyDescent="0.2">
      <c r="A157" s="188"/>
      <c r="B157" s="189"/>
      <c r="C157" s="190"/>
      <c r="D157" s="190"/>
    </row>
    <row r="158" spans="1:4" s="174" customFormat="1" x14ac:dyDescent="0.2">
      <c r="A158" s="188"/>
      <c r="B158" s="189"/>
      <c r="C158" s="190"/>
      <c r="D158" s="190"/>
    </row>
    <row r="159" spans="1:4" s="174" customFormat="1" x14ac:dyDescent="0.2">
      <c r="A159" s="188"/>
      <c r="B159" s="189"/>
      <c r="C159" s="190"/>
      <c r="D159" s="190"/>
    </row>
    <row r="160" spans="1:4" s="174" customFormat="1" x14ac:dyDescent="0.2">
      <c r="A160" s="188"/>
      <c r="B160" s="189"/>
      <c r="C160" s="190"/>
      <c r="D160" s="190"/>
    </row>
    <row r="161" spans="1:4" s="174" customFormat="1" x14ac:dyDescent="0.2">
      <c r="A161" s="188"/>
      <c r="B161" s="189"/>
      <c r="C161" s="190"/>
      <c r="D161" s="190"/>
    </row>
    <row r="162" spans="1:4" s="174" customFormat="1" x14ac:dyDescent="0.2">
      <c r="A162" s="188"/>
      <c r="B162" s="189"/>
      <c r="C162" s="190"/>
      <c r="D162" s="190"/>
    </row>
    <row r="163" spans="1:4" s="174" customFormat="1" x14ac:dyDescent="0.2">
      <c r="A163" s="188"/>
      <c r="B163" s="189"/>
      <c r="C163" s="190"/>
      <c r="D163" s="190"/>
    </row>
    <row r="164" spans="1:4" s="174" customFormat="1" x14ac:dyDescent="0.2">
      <c r="A164" s="188"/>
      <c r="B164" s="189"/>
      <c r="C164" s="190"/>
      <c r="D164" s="190"/>
    </row>
    <row r="165" spans="1:4" s="174" customFormat="1" x14ac:dyDescent="0.2">
      <c r="A165" s="188"/>
      <c r="B165" s="189"/>
      <c r="C165" s="190"/>
      <c r="D165" s="190"/>
    </row>
    <row r="166" spans="1:4" s="174" customFormat="1" x14ac:dyDescent="0.2">
      <c r="A166" s="188"/>
      <c r="B166" s="189"/>
      <c r="C166" s="190"/>
      <c r="D166" s="190"/>
    </row>
    <row r="167" spans="1:4" s="174" customFormat="1" x14ac:dyDescent="0.2">
      <c r="A167" s="188"/>
      <c r="B167" s="189"/>
      <c r="C167" s="190"/>
      <c r="D167" s="190"/>
    </row>
    <row r="168" spans="1:4" s="174" customFormat="1" x14ac:dyDescent="0.2">
      <c r="A168" s="188"/>
      <c r="B168" s="189"/>
      <c r="C168" s="190"/>
      <c r="D168" s="190"/>
    </row>
    <row r="169" spans="1:4" s="174" customFormat="1" x14ac:dyDescent="0.2">
      <c r="A169" s="188"/>
      <c r="B169" s="189"/>
      <c r="C169" s="190"/>
      <c r="D169" s="190"/>
    </row>
    <row r="170" spans="1:4" s="174" customFormat="1" x14ac:dyDescent="0.2">
      <c r="A170" s="188"/>
      <c r="B170" s="189"/>
      <c r="C170" s="190"/>
      <c r="D170" s="190"/>
    </row>
    <row r="171" spans="1:4" s="174" customFormat="1" x14ac:dyDescent="0.2">
      <c r="A171" s="188"/>
      <c r="B171" s="189"/>
      <c r="C171" s="190"/>
      <c r="D171" s="190"/>
    </row>
    <row r="172" spans="1:4" s="174" customFormat="1" x14ac:dyDescent="0.2">
      <c r="A172" s="188"/>
      <c r="B172" s="189"/>
      <c r="C172" s="190"/>
      <c r="D172" s="190"/>
    </row>
    <row r="173" spans="1:4" s="174" customFormat="1" x14ac:dyDescent="0.2">
      <c r="A173" s="188"/>
      <c r="B173" s="189"/>
      <c r="C173" s="190"/>
      <c r="D173" s="190"/>
    </row>
    <row r="174" spans="1:4" s="174" customFormat="1" x14ac:dyDescent="0.2">
      <c r="A174" s="188"/>
      <c r="B174" s="189"/>
      <c r="C174" s="190"/>
      <c r="D174" s="190"/>
    </row>
    <row r="175" spans="1:4" s="174" customFormat="1" x14ac:dyDescent="0.2">
      <c r="A175" s="188"/>
      <c r="B175" s="189"/>
      <c r="C175" s="190"/>
      <c r="D175" s="190"/>
    </row>
    <row r="176" spans="1:4" s="174" customFormat="1" x14ac:dyDescent="0.2">
      <c r="A176" s="188"/>
      <c r="B176" s="189"/>
      <c r="C176" s="190"/>
      <c r="D176" s="190"/>
    </row>
    <row r="177" spans="1:4" s="174" customFormat="1" x14ac:dyDescent="0.2">
      <c r="A177" s="188"/>
      <c r="B177" s="189"/>
      <c r="C177" s="190"/>
      <c r="D177" s="190"/>
    </row>
    <row r="178" spans="1:4" s="174" customFormat="1" x14ac:dyDescent="0.2">
      <c r="A178" s="188"/>
      <c r="B178" s="189"/>
      <c r="C178" s="190"/>
      <c r="D178" s="190"/>
    </row>
    <row r="179" spans="1:4" s="174" customFormat="1" x14ac:dyDescent="0.2">
      <c r="A179" s="188"/>
      <c r="B179" s="189"/>
      <c r="C179" s="190"/>
      <c r="D179" s="190"/>
    </row>
    <row r="180" spans="1:4" s="174" customFormat="1" x14ac:dyDescent="0.2">
      <c r="A180" s="188"/>
      <c r="B180" s="189"/>
      <c r="C180" s="190"/>
      <c r="D180" s="190"/>
    </row>
    <row r="181" spans="1:4" s="174" customFormat="1" x14ac:dyDescent="0.2">
      <c r="A181" s="188"/>
      <c r="B181" s="189"/>
      <c r="C181" s="190"/>
      <c r="D181" s="190"/>
    </row>
    <row r="182" spans="1:4" s="174" customFormat="1" x14ac:dyDescent="0.2">
      <c r="A182" s="188"/>
      <c r="B182" s="189"/>
      <c r="C182" s="190"/>
      <c r="D182" s="190"/>
    </row>
    <row r="183" spans="1:4" s="174" customFormat="1" x14ac:dyDescent="0.2">
      <c r="A183" s="188"/>
      <c r="B183" s="189"/>
      <c r="C183" s="190"/>
      <c r="D183" s="190"/>
    </row>
    <row r="184" spans="1:4" s="174" customFormat="1" x14ac:dyDescent="0.2">
      <c r="A184" s="188"/>
      <c r="B184" s="189"/>
      <c r="C184" s="190"/>
      <c r="D184" s="190"/>
    </row>
    <row r="185" spans="1:4" s="174" customFormat="1" x14ac:dyDescent="0.2">
      <c r="A185" s="188"/>
      <c r="B185" s="189"/>
      <c r="C185" s="190"/>
      <c r="D185" s="190"/>
    </row>
    <row r="186" spans="1:4" s="174" customFormat="1" x14ac:dyDescent="0.2">
      <c r="A186" s="188"/>
      <c r="B186" s="189"/>
      <c r="C186" s="190"/>
      <c r="D186" s="190"/>
    </row>
    <row r="187" spans="1:4" s="174" customFormat="1" x14ac:dyDescent="0.2">
      <c r="A187" s="188"/>
      <c r="B187" s="189"/>
      <c r="C187" s="190"/>
      <c r="D187" s="190"/>
    </row>
    <row r="188" spans="1:4" s="174" customFormat="1" x14ac:dyDescent="0.2">
      <c r="A188" s="188"/>
      <c r="B188" s="189"/>
      <c r="C188" s="190"/>
      <c r="D188" s="190"/>
    </row>
    <row r="189" spans="1:4" s="174" customFormat="1" x14ac:dyDescent="0.2">
      <c r="A189" s="188"/>
      <c r="B189" s="189"/>
      <c r="C189" s="190"/>
      <c r="D189" s="190"/>
    </row>
    <row r="190" spans="1:4" s="174" customFormat="1" x14ac:dyDescent="0.2">
      <c r="A190" s="188"/>
      <c r="B190" s="189"/>
      <c r="C190" s="190"/>
      <c r="D190" s="190"/>
    </row>
    <row r="191" spans="1:4" s="174" customFormat="1" x14ac:dyDescent="0.2">
      <c r="A191" s="188"/>
      <c r="B191" s="189"/>
      <c r="C191" s="190"/>
      <c r="D191" s="190"/>
    </row>
    <row r="192" spans="1:4" s="174" customFormat="1" x14ac:dyDescent="0.2">
      <c r="A192" s="188"/>
      <c r="B192" s="189"/>
      <c r="C192" s="190"/>
      <c r="D192" s="190"/>
    </row>
    <row r="193" spans="1:4" s="174" customFormat="1" x14ac:dyDescent="0.2">
      <c r="A193" s="188"/>
      <c r="B193" s="189"/>
      <c r="C193" s="190"/>
      <c r="D193" s="190"/>
    </row>
    <row r="194" spans="1:4" s="174" customFormat="1" x14ac:dyDescent="0.2">
      <c r="A194" s="188"/>
      <c r="B194" s="189"/>
      <c r="C194" s="190"/>
      <c r="D194" s="190"/>
    </row>
    <row r="195" spans="1:4" s="174" customFormat="1" x14ac:dyDescent="0.2">
      <c r="A195" s="188"/>
      <c r="B195" s="189"/>
      <c r="C195" s="190"/>
      <c r="D195" s="190"/>
    </row>
    <row r="196" spans="1:4" s="174" customFormat="1" x14ac:dyDescent="0.2">
      <c r="A196" s="188"/>
      <c r="B196" s="189"/>
      <c r="C196" s="190"/>
      <c r="D196" s="190"/>
    </row>
    <row r="197" spans="1:4" s="174" customFormat="1" x14ac:dyDescent="0.2">
      <c r="A197" s="188"/>
      <c r="B197" s="189"/>
      <c r="C197" s="190"/>
      <c r="D197" s="190"/>
    </row>
    <row r="198" spans="1:4" s="174" customFormat="1" x14ac:dyDescent="0.2">
      <c r="A198" s="188"/>
      <c r="B198" s="189"/>
      <c r="C198" s="190"/>
      <c r="D198" s="190"/>
    </row>
    <row r="199" spans="1:4" s="174" customFormat="1" x14ac:dyDescent="0.2">
      <c r="A199" s="188"/>
      <c r="B199" s="189"/>
      <c r="C199" s="190"/>
      <c r="D199" s="190"/>
    </row>
    <row r="200" spans="1:4" s="174" customFormat="1" x14ac:dyDescent="0.2">
      <c r="A200" s="188"/>
      <c r="B200" s="189"/>
      <c r="C200" s="190"/>
      <c r="D200" s="190"/>
    </row>
    <row r="201" spans="1:4" s="174" customFormat="1" x14ac:dyDescent="0.2">
      <c r="A201" s="188"/>
      <c r="B201" s="189"/>
      <c r="C201" s="190"/>
      <c r="D201" s="190"/>
    </row>
    <row r="202" spans="1:4" s="174" customFormat="1" x14ac:dyDescent="0.2">
      <c r="A202" s="188"/>
      <c r="B202" s="189"/>
      <c r="C202" s="190"/>
      <c r="D202" s="190"/>
    </row>
    <row r="203" spans="1:4" s="174" customFormat="1" x14ac:dyDescent="0.2">
      <c r="A203" s="188"/>
      <c r="B203" s="189"/>
      <c r="C203" s="190"/>
      <c r="D203" s="190"/>
    </row>
    <row r="204" spans="1:4" s="174" customFormat="1" x14ac:dyDescent="0.2">
      <c r="A204" s="188"/>
      <c r="B204" s="189"/>
      <c r="C204" s="190"/>
      <c r="D204" s="190"/>
    </row>
    <row r="205" spans="1:4" s="174" customFormat="1" x14ac:dyDescent="0.2">
      <c r="A205" s="188"/>
      <c r="B205" s="189"/>
      <c r="C205" s="190"/>
      <c r="D205" s="190"/>
    </row>
    <row r="206" spans="1:4" s="174" customFormat="1" x14ac:dyDescent="0.2">
      <c r="A206" s="188"/>
      <c r="B206" s="189"/>
      <c r="C206" s="190"/>
      <c r="D206" s="190"/>
    </row>
    <row r="207" spans="1:4" s="174" customFormat="1" x14ac:dyDescent="0.2">
      <c r="A207" s="188"/>
      <c r="B207" s="189"/>
      <c r="C207" s="190"/>
      <c r="D207" s="190"/>
    </row>
    <row r="208" spans="1:4" s="174" customFormat="1" x14ac:dyDescent="0.2">
      <c r="A208" s="188"/>
      <c r="B208" s="189"/>
      <c r="C208" s="190"/>
      <c r="D208" s="190"/>
    </row>
    <row r="209" spans="1:4" s="174" customFormat="1" x14ac:dyDescent="0.2">
      <c r="A209" s="188"/>
      <c r="B209" s="189"/>
      <c r="C209" s="190"/>
      <c r="D209" s="190"/>
    </row>
    <row r="210" spans="1:4" s="174" customFormat="1" x14ac:dyDescent="0.2">
      <c r="A210" s="188"/>
      <c r="B210" s="189"/>
      <c r="C210" s="190"/>
      <c r="D210" s="190"/>
    </row>
    <row r="211" spans="1:4" s="174" customFormat="1" x14ac:dyDescent="0.2">
      <c r="A211" s="188"/>
      <c r="B211" s="189"/>
      <c r="C211" s="190"/>
      <c r="D211" s="190"/>
    </row>
    <row r="212" spans="1:4" s="174" customFormat="1" x14ac:dyDescent="0.2">
      <c r="A212" s="188"/>
      <c r="B212" s="189"/>
      <c r="C212" s="190"/>
      <c r="D212" s="190"/>
    </row>
    <row r="213" spans="1:4" s="174" customFormat="1" x14ac:dyDescent="0.2">
      <c r="A213" s="188"/>
      <c r="B213" s="189"/>
      <c r="C213" s="190"/>
      <c r="D213" s="190"/>
    </row>
    <row r="214" spans="1:4" s="174" customFormat="1" x14ac:dyDescent="0.2">
      <c r="A214" s="188"/>
      <c r="B214" s="189"/>
      <c r="C214" s="190"/>
      <c r="D214" s="190"/>
    </row>
    <row r="215" spans="1:4" s="174" customFormat="1" x14ac:dyDescent="0.2">
      <c r="A215" s="188"/>
      <c r="B215" s="189"/>
      <c r="C215" s="190"/>
      <c r="D215" s="190"/>
    </row>
    <row r="216" spans="1:4" s="174" customFormat="1" x14ac:dyDescent="0.2">
      <c r="A216" s="188"/>
      <c r="B216" s="189"/>
      <c r="C216" s="190"/>
      <c r="D216" s="190"/>
    </row>
    <row r="217" spans="1:4" s="174" customFormat="1" x14ac:dyDescent="0.2">
      <c r="A217" s="188"/>
      <c r="B217" s="189"/>
      <c r="C217" s="190"/>
      <c r="D217" s="190"/>
    </row>
    <row r="218" spans="1:4" s="174" customFormat="1" x14ac:dyDescent="0.2">
      <c r="A218" s="188"/>
      <c r="B218" s="189"/>
      <c r="C218" s="190"/>
      <c r="D218" s="190"/>
    </row>
    <row r="219" spans="1:4" s="174" customFormat="1" x14ac:dyDescent="0.2">
      <c r="A219" s="188"/>
      <c r="B219" s="189"/>
      <c r="C219" s="190"/>
      <c r="D219" s="190"/>
    </row>
    <row r="220" spans="1:4" s="174" customFormat="1" x14ac:dyDescent="0.2">
      <c r="A220" s="188"/>
      <c r="B220" s="189"/>
      <c r="C220" s="190"/>
      <c r="D220" s="190"/>
    </row>
    <row r="221" spans="1:4" s="174" customFormat="1" x14ac:dyDescent="0.2">
      <c r="A221" s="188"/>
      <c r="B221" s="189"/>
      <c r="C221" s="190"/>
      <c r="D221" s="190"/>
    </row>
    <row r="222" spans="1:4" s="174" customFormat="1" x14ac:dyDescent="0.2">
      <c r="A222" s="188"/>
      <c r="B222" s="189"/>
      <c r="C222" s="190"/>
      <c r="D222" s="190"/>
    </row>
    <row r="223" spans="1:4" s="174" customFormat="1" x14ac:dyDescent="0.2">
      <c r="A223" s="188"/>
      <c r="B223" s="189"/>
      <c r="C223" s="190"/>
      <c r="D223" s="190"/>
    </row>
    <row r="224" spans="1:4" s="174" customFormat="1" x14ac:dyDescent="0.2">
      <c r="A224" s="188"/>
      <c r="B224" s="189"/>
      <c r="C224" s="190"/>
      <c r="D224" s="190"/>
    </row>
    <row r="225" spans="1:4" s="174" customFormat="1" x14ac:dyDescent="0.2">
      <c r="A225" s="188"/>
      <c r="B225" s="189"/>
      <c r="C225" s="190"/>
      <c r="D225" s="190"/>
    </row>
    <row r="226" spans="1:4" s="174" customFormat="1" x14ac:dyDescent="0.2">
      <c r="A226" s="188"/>
      <c r="B226" s="189"/>
      <c r="C226" s="190"/>
      <c r="D226" s="190"/>
    </row>
    <row r="227" spans="1:4" s="174" customFormat="1" x14ac:dyDescent="0.2">
      <c r="A227" s="188"/>
      <c r="B227" s="189"/>
      <c r="C227" s="190"/>
      <c r="D227" s="190"/>
    </row>
    <row r="228" spans="1:4" s="174" customFormat="1" x14ac:dyDescent="0.2">
      <c r="A228" s="188"/>
      <c r="B228" s="189"/>
      <c r="C228" s="190"/>
      <c r="D228" s="190"/>
    </row>
    <row r="229" spans="1:4" s="174" customFormat="1" x14ac:dyDescent="0.2">
      <c r="A229" s="188"/>
      <c r="B229" s="189"/>
      <c r="C229" s="190"/>
      <c r="D229" s="190"/>
    </row>
    <row r="230" spans="1:4" s="174" customFormat="1" x14ac:dyDescent="0.2">
      <c r="A230" s="188"/>
      <c r="B230" s="189"/>
      <c r="C230" s="190"/>
      <c r="D230" s="190"/>
    </row>
    <row r="231" spans="1:4" s="174" customFormat="1" x14ac:dyDescent="0.2">
      <c r="A231" s="188"/>
      <c r="B231" s="189"/>
      <c r="C231" s="190"/>
      <c r="D231" s="190"/>
    </row>
    <row r="232" spans="1:4" s="174" customFormat="1" x14ac:dyDescent="0.2">
      <c r="A232" s="188"/>
      <c r="B232" s="189"/>
      <c r="C232" s="190"/>
      <c r="D232" s="190"/>
    </row>
    <row r="233" spans="1:4" s="174" customFormat="1" x14ac:dyDescent="0.2">
      <c r="A233" s="188"/>
      <c r="B233" s="189"/>
      <c r="C233" s="190"/>
      <c r="D233" s="190"/>
    </row>
    <row r="234" spans="1:4" s="174" customFormat="1" x14ac:dyDescent="0.2">
      <c r="A234" s="188"/>
      <c r="B234" s="189"/>
      <c r="C234" s="190"/>
      <c r="D234" s="190"/>
    </row>
    <row r="235" spans="1:4" s="174" customFormat="1" x14ac:dyDescent="0.2">
      <c r="A235" s="188"/>
      <c r="B235" s="189"/>
      <c r="C235" s="190"/>
      <c r="D235" s="190"/>
    </row>
    <row r="236" spans="1:4" s="174" customFormat="1" x14ac:dyDescent="0.2">
      <c r="A236" s="188"/>
      <c r="B236" s="189"/>
      <c r="C236" s="190"/>
      <c r="D236" s="190"/>
    </row>
    <row r="237" spans="1:4" s="174" customFormat="1" x14ac:dyDescent="0.2">
      <c r="A237" s="188"/>
      <c r="B237" s="189"/>
      <c r="C237" s="190"/>
      <c r="D237" s="190"/>
    </row>
    <row r="238" spans="1:4" s="174" customFormat="1" x14ac:dyDescent="0.2">
      <c r="A238" s="188"/>
      <c r="B238" s="189"/>
      <c r="C238" s="190"/>
      <c r="D238" s="190"/>
    </row>
    <row r="239" spans="1:4" s="174" customFormat="1" x14ac:dyDescent="0.2">
      <c r="A239" s="188"/>
      <c r="B239" s="189"/>
      <c r="C239" s="190"/>
      <c r="D239" s="190"/>
    </row>
    <row r="240" spans="1:4" s="174" customFormat="1" x14ac:dyDescent="0.2">
      <c r="A240" s="188"/>
      <c r="B240" s="189"/>
      <c r="C240" s="190"/>
      <c r="D240" s="190"/>
    </row>
    <row r="241" spans="1:4" s="174" customFormat="1" x14ac:dyDescent="0.2">
      <c r="A241" s="188"/>
      <c r="B241" s="189"/>
      <c r="C241" s="190"/>
      <c r="D241" s="190"/>
    </row>
    <row r="242" spans="1:4" s="174" customFormat="1" x14ac:dyDescent="0.2">
      <c r="A242" s="188"/>
      <c r="B242" s="189"/>
      <c r="C242" s="190"/>
      <c r="D242" s="190"/>
    </row>
    <row r="243" spans="1:4" s="174" customFormat="1" x14ac:dyDescent="0.2">
      <c r="A243" s="188"/>
      <c r="B243" s="189"/>
      <c r="C243" s="190"/>
      <c r="D243" s="190"/>
    </row>
    <row r="244" spans="1:4" s="174" customFormat="1" x14ac:dyDescent="0.2">
      <c r="A244" s="188"/>
      <c r="B244" s="189"/>
      <c r="C244" s="190"/>
      <c r="D244" s="190"/>
    </row>
    <row r="245" spans="1:4" s="174" customFormat="1" x14ac:dyDescent="0.2">
      <c r="A245" s="188"/>
      <c r="B245" s="189"/>
      <c r="C245" s="190"/>
      <c r="D245" s="190"/>
    </row>
    <row r="246" spans="1:4" s="174" customFormat="1" x14ac:dyDescent="0.2">
      <c r="A246" s="188"/>
      <c r="B246" s="189"/>
      <c r="C246" s="190"/>
      <c r="D246" s="190"/>
    </row>
    <row r="247" spans="1:4" s="174" customFormat="1" x14ac:dyDescent="0.2">
      <c r="A247" s="188"/>
      <c r="B247" s="189"/>
      <c r="C247" s="190"/>
      <c r="D247" s="190"/>
    </row>
    <row r="248" spans="1:4" s="174" customFormat="1" x14ac:dyDescent="0.2">
      <c r="A248" s="188"/>
      <c r="B248" s="189"/>
      <c r="C248" s="190"/>
      <c r="D248" s="190"/>
    </row>
    <row r="249" spans="1:4" s="174" customFormat="1" x14ac:dyDescent="0.2">
      <c r="A249" s="188"/>
      <c r="B249" s="189"/>
      <c r="C249" s="190"/>
      <c r="D249" s="190"/>
    </row>
    <row r="250" spans="1:4" s="174" customFormat="1" x14ac:dyDescent="0.2">
      <c r="A250" s="188"/>
      <c r="B250" s="189"/>
      <c r="C250" s="190"/>
      <c r="D250" s="190"/>
    </row>
    <row r="251" spans="1:4" s="174" customFormat="1" x14ac:dyDescent="0.2">
      <c r="A251" s="188"/>
      <c r="B251" s="189"/>
      <c r="C251" s="190"/>
      <c r="D251" s="190"/>
    </row>
    <row r="252" spans="1:4" s="174" customFormat="1" x14ac:dyDescent="0.2">
      <c r="A252" s="188"/>
      <c r="B252" s="189"/>
      <c r="C252" s="190"/>
      <c r="D252" s="190"/>
    </row>
    <row r="253" spans="1:4" s="174" customFormat="1" x14ac:dyDescent="0.2">
      <c r="A253" s="188"/>
      <c r="B253" s="189"/>
      <c r="C253" s="190"/>
      <c r="D253" s="190"/>
    </row>
    <row r="254" spans="1:4" s="174" customFormat="1" x14ac:dyDescent="0.2">
      <c r="A254" s="188"/>
      <c r="B254" s="189"/>
      <c r="C254" s="190"/>
      <c r="D254" s="190"/>
    </row>
    <row r="255" spans="1:4" s="174" customFormat="1" x14ac:dyDescent="0.2">
      <c r="A255" s="188"/>
      <c r="B255" s="189"/>
      <c r="C255" s="190"/>
      <c r="D255" s="190"/>
    </row>
    <row r="256" spans="1:4" s="25" customFormat="1" x14ac:dyDescent="0.2">
      <c r="A256" s="110"/>
      <c r="B256" s="111"/>
      <c r="C256" s="113"/>
      <c r="D256" s="113"/>
    </row>
    <row r="257" spans="1:4" s="25" customFormat="1" x14ac:dyDescent="0.2">
      <c r="A257" s="110"/>
      <c r="B257" s="111"/>
      <c r="C257" s="113"/>
      <c r="D257" s="113"/>
    </row>
    <row r="258" spans="1:4" s="25" customFormat="1" x14ac:dyDescent="0.2">
      <c r="A258" s="110"/>
      <c r="B258" s="111"/>
      <c r="C258" s="113"/>
      <c r="D258" s="113"/>
    </row>
    <row r="259" spans="1:4" s="25" customFormat="1" x14ac:dyDescent="0.2">
      <c r="A259" s="110"/>
      <c r="B259" s="111"/>
      <c r="C259" s="113"/>
      <c r="D259" s="113"/>
    </row>
    <row r="260" spans="1:4" s="25" customFormat="1" x14ac:dyDescent="0.2">
      <c r="A260" s="110"/>
      <c r="B260" s="111"/>
      <c r="C260" s="113"/>
      <c r="D260" s="113"/>
    </row>
    <row r="261" spans="1:4" s="25" customFormat="1" x14ac:dyDescent="0.2">
      <c r="A261" s="110"/>
      <c r="B261" s="111"/>
      <c r="C261" s="113"/>
      <c r="D261" s="113"/>
    </row>
    <row r="262" spans="1:4" s="25" customFormat="1" x14ac:dyDescent="0.2">
      <c r="A262" s="110"/>
      <c r="B262" s="111"/>
      <c r="C262" s="113"/>
      <c r="D262" s="113"/>
    </row>
    <row r="263" spans="1:4" s="25" customFormat="1" x14ac:dyDescent="0.2">
      <c r="A263" s="110"/>
      <c r="B263" s="111"/>
      <c r="C263" s="113"/>
      <c r="D263" s="113"/>
    </row>
    <row r="264" spans="1:4" s="25" customFormat="1" x14ac:dyDescent="0.2">
      <c r="A264" s="110"/>
      <c r="B264" s="111"/>
      <c r="C264" s="113"/>
      <c r="D264" s="113"/>
    </row>
    <row r="265" spans="1:4" s="25" customFormat="1" x14ac:dyDescent="0.2">
      <c r="A265" s="110"/>
      <c r="B265" s="111"/>
      <c r="C265" s="113"/>
      <c r="D265" s="113"/>
    </row>
    <row r="266" spans="1:4" s="25" customFormat="1" x14ac:dyDescent="0.2">
      <c r="A266" s="110"/>
      <c r="B266" s="111"/>
      <c r="C266" s="113"/>
      <c r="D266" s="113"/>
    </row>
    <row r="267" spans="1:4" s="25" customFormat="1" x14ac:dyDescent="0.2">
      <c r="A267" s="110"/>
      <c r="B267" s="111"/>
      <c r="C267" s="113"/>
      <c r="D267" s="113"/>
    </row>
    <row r="268" spans="1:4" s="25" customFormat="1" x14ac:dyDescent="0.2">
      <c r="A268" s="110"/>
      <c r="B268" s="111"/>
      <c r="C268" s="113"/>
      <c r="D268" s="113"/>
    </row>
    <row r="269" spans="1:4" s="25" customFormat="1" x14ac:dyDescent="0.2">
      <c r="A269" s="110"/>
      <c r="B269" s="111"/>
      <c r="C269" s="113"/>
      <c r="D269" s="113"/>
    </row>
    <row r="270" spans="1:4" s="25" customFormat="1" x14ac:dyDescent="0.2">
      <c r="A270" s="110"/>
      <c r="B270" s="111"/>
      <c r="C270" s="113"/>
      <c r="D270" s="113"/>
    </row>
    <row r="271" spans="1:4" s="25" customFormat="1" x14ac:dyDescent="0.2">
      <c r="A271" s="110"/>
      <c r="B271" s="111"/>
      <c r="C271" s="113"/>
      <c r="D271" s="113"/>
    </row>
    <row r="272" spans="1:4" s="25" customFormat="1" x14ac:dyDescent="0.2">
      <c r="A272" s="110"/>
      <c r="B272" s="111"/>
      <c r="C272" s="113"/>
      <c r="D272" s="113"/>
    </row>
    <row r="273" spans="1:4" s="25" customFormat="1" x14ac:dyDescent="0.2">
      <c r="A273" s="110"/>
      <c r="B273" s="111"/>
      <c r="C273" s="113"/>
      <c r="D273" s="113"/>
    </row>
    <row r="274" spans="1:4" s="25" customFormat="1" x14ac:dyDescent="0.2">
      <c r="A274" s="110"/>
      <c r="B274" s="111"/>
      <c r="C274" s="113"/>
      <c r="D274" s="113"/>
    </row>
    <row r="275" spans="1:4" s="25" customFormat="1" x14ac:dyDescent="0.2">
      <c r="A275" s="110"/>
      <c r="B275" s="111"/>
      <c r="C275" s="113"/>
      <c r="D275" s="113"/>
    </row>
    <row r="276" spans="1:4" s="25" customFormat="1" x14ac:dyDescent="0.2">
      <c r="A276" s="110"/>
      <c r="B276" s="111"/>
      <c r="C276" s="113"/>
      <c r="D276" s="113"/>
    </row>
    <row r="277" spans="1:4" s="25" customFormat="1" x14ac:dyDescent="0.2">
      <c r="A277" s="110"/>
      <c r="B277" s="111"/>
      <c r="C277" s="113"/>
      <c r="D277" s="113"/>
    </row>
    <row r="278" spans="1:4" s="25" customFormat="1" x14ac:dyDescent="0.2">
      <c r="A278" s="110"/>
      <c r="B278" s="111"/>
      <c r="C278" s="113"/>
      <c r="D278" s="113"/>
    </row>
    <row r="279" spans="1:4" s="25" customFormat="1" x14ac:dyDescent="0.2">
      <c r="A279" s="110"/>
      <c r="B279" s="111"/>
      <c r="C279" s="113"/>
      <c r="D279" s="113"/>
    </row>
    <row r="280" spans="1:4" s="25" customFormat="1" x14ac:dyDescent="0.2">
      <c r="A280" s="110"/>
      <c r="B280" s="111"/>
      <c r="C280" s="113"/>
      <c r="D280" s="113"/>
    </row>
    <row r="281" spans="1:4" s="25" customFormat="1" x14ac:dyDescent="0.2">
      <c r="A281" s="110"/>
      <c r="B281" s="111"/>
      <c r="C281" s="113"/>
      <c r="D281" s="113"/>
    </row>
    <row r="282" spans="1:4" s="25" customFormat="1" x14ac:dyDescent="0.2">
      <c r="A282" s="110"/>
      <c r="B282" s="111"/>
      <c r="C282" s="113"/>
      <c r="D282" s="113"/>
    </row>
    <row r="283" spans="1:4" s="25" customFormat="1" x14ac:dyDescent="0.2">
      <c r="A283" s="110"/>
      <c r="B283" s="111"/>
      <c r="C283" s="113"/>
      <c r="D283" s="113"/>
    </row>
    <row r="284" spans="1:4" s="25" customFormat="1" x14ac:dyDescent="0.2">
      <c r="A284" s="110"/>
      <c r="B284" s="111"/>
      <c r="C284" s="113"/>
      <c r="D284" s="113"/>
    </row>
    <row r="285" spans="1:4" s="25" customFormat="1" x14ac:dyDescent="0.2">
      <c r="A285" s="110"/>
      <c r="B285" s="111"/>
      <c r="C285" s="113"/>
      <c r="D285" s="113"/>
    </row>
    <row r="286" spans="1:4" s="25" customFormat="1" x14ac:dyDescent="0.2">
      <c r="A286" s="110"/>
      <c r="B286" s="111"/>
      <c r="C286" s="113"/>
      <c r="D286" s="113"/>
    </row>
    <row r="287" spans="1:4" s="25" customFormat="1" x14ac:dyDescent="0.2">
      <c r="A287" s="110"/>
      <c r="B287" s="111"/>
      <c r="C287" s="113"/>
      <c r="D287" s="113"/>
    </row>
    <row r="288" spans="1:4" s="25" customFormat="1" x14ac:dyDescent="0.2">
      <c r="A288" s="110"/>
      <c r="B288" s="111"/>
      <c r="C288" s="113"/>
      <c r="D288" s="113"/>
    </row>
    <row r="289" spans="1:4" s="25" customFormat="1" x14ac:dyDescent="0.2">
      <c r="A289" s="110"/>
      <c r="B289" s="111"/>
      <c r="C289" s="113"/>
      <c r="D289" s="113"/>
    </row>
    <row r="290" spans="1:4" s="25" customFormat="1" x14ac:dyDescent="0.2">
      <c r="A290" s="110"/>
      <c r="B290" s="111"/>
      <c r="C290" s="113"/>
      <c r="D290" s="113"/>
    </row>
    <row r="291" spans="1:4" s="25" customFormat="1" x14ac:dyDescent="0.2">
      <c r="A291" s="110"/>
      <c r="B291" s="111"/>
      <c r="C291" s="113"/>
      <c r="D291" s="113"/>
    </row>
    <row r="292" spans="1:4" s="25" customFormat="1" x14ac:dyDescent="0.2">
      <c r="A292" s="110"/>
      <c r="B292" s="111"/>
      <c r="C292" s="113"/>
      <c r="D292" s="113"/>
    </row>
    <row r="293" spans="1:4" s="25" customFormat="1" x14ac:dyDescent="0.2">
      <c r="A293" s="110"/>
      <c r="B293" s="111"/>
      <c r="C293" s="113"/>
      <c r="D293" s="113"/>
    </row>
    <row r="294" spans="1:4" s="25" customFormat="1" x14ac:dyDescent="0.2">
      <c r="A294" s="110"/>
      <c r="B294" s="111"/>
      <c r="C294" s="113"/>
      <c r="D294" s="113"/>
    </row>
    <row r="295" spans="1:4" s="25" customFormat="1" x14ac:dyDescent="0.2">
      <c r="A295" s="110"/>
      <c r="B295" s="111"/>
      <c r="C295" s="113"/>
      <c r="D295" s="113"/>
    </row>
    <row r="296" spans="1:4" s="25" customFormat="1" x14ac:dyDescent="0.2">
      <c r="A296" s="110"/>
      <c r="B296" s="111"/>
      <c r="C296" s="113"/>
      <c r="D296" s="113"/>
    </row>
    <row r="297" spans="1:4" s="25" customFormat="1" x14ac:dyDescent="0.2">
      <c r="A297" s="110"/>
      <c r="B297" s="111"/>
      <c r="C297" s="113"/>
      <c r="D297" s="113"/>
    </row>
    <row r="298" spans="1:4" s="25" customFormat="1" x14ac:dyDescent="0.2">
      <c r="A298" s="110"/>
      <c r="B298" s="111"/>
      <c r="C298" s="113"/>
      <c r="D298" s="113"/>
    </row>
    <row r="299" spans="1:4" s="25" customFormat="1" x14ac:dyDescent="0.2">
      <c r="A299" s="110"/>
      <c r="B299" s="111"/>
      <c r="C299" s="113"/>
      <c r="D299" s="113"/>
    </row>
    <row r="300" spans="1:4" s="25" customFormat="1" x14ac:dyDescent="0.2">
      <c r="A300" s="110"/>
      <c r="B300" s="111"/>
      <c r="C300" s="113"/>
      <c r="D300" s="113"/>
    </row>
    <row r="301" spans="1:4" s="25" customFormat="1" x14ac:dyDescent="0.2">
      <c r="A301" s="110"/>
      <c r="B301" s="111"/>
      <c r="C301" s="113"/>
      <c r="D301" s="113"/>
    </row>
    <row r="302" spans="1:4" s="25" customFormat="1" x14ac:dyDescent="0.2">
      <c r="A302" s="110"/>
      <c r="B302" s="111"/>
      <c r="C302" s="113"/>
      <c r="D302" s="113"/>
    </row>
    <row r="303" spans="1:4" s="25" customFormat="1" x14ac:dyDescent="0.2">
      <c r="A303" s="110"/>
      <c r="B303" s="111"/>
      <c r="C303" s="113"/>
      <c r="D303" s="113"/>
    </row>
    <row r="304" spans="1:4" s="25" customFormat="1" x14ac:dyDescent="0.2">
      <c r="A304" s="110"/>
      <c r="B304" s="111"/>
      <c r="C304" s="113"/>
      <c r="D304" s="113"/>
    </row>
    <row r="305" spans="1:4" s="25" customFormat="1" x14ac:dyDescent="0.2">
      <c r="A305" s="110"/>
      <c r="B305" s="111"/>
      <c r="C305" s="113"/>
      <c r="D305" s="113"/>
    </row>
    <row r="306" spans="1:4" s="25" customFormat="1" x14ac:dyDescent="0.2">
      <c r="A306" s="110"/>
      <c r="B306" s="111"/>
      <c r="C306" s="113"/>
      <c r="D306" s="113"/>
    </row>
    <row r="307" spans="1:4" s="25" customFormat="1" x14ac:dyDescent="0.2">
      <c r="A307" s="110"/>
      <c r="B307" s="111"/>
      <c r="C307" s="113"/>
      <c r="D307" s="113"/>
    </row>
    <row r="308" spans="1:4" s="25" customFormat="1" x14ac:dyDescent="0.2">
      <c r="A308" s="110"/>
      <c r="B308" s="111"/>
      <c r="C308" s="113"/>
      <c r="D308" s="113"/>
    </row>
    <row r="309" spans="1:4" s="25" customFormat="1" x14ac:dyDescent="0.2">
      <c r="A309" s="110"/>
      <c r="B309" s="111"/>
      <c r="C309" s="113"/>
      <c r="D309" s="113"/>
    </row>
    <row r="310" spans="1:4" s="25" customFormat="1" x14ac:dyDescent="0.2">
      <c r="A310" s="110"/>
      <c r="B310" s="111"/>
      <c r="C310" s="113"/>
      <c r="D310" s="113"/>
    </row>
    <row r="311" spans="1:4" s="25" customFormat="1" x14ac:dyDescent="0.2">
      <c r="A311" s="110"/>
      <c r="B311" s="111"/>
      <c r="C311" s="113"/>
      <c r="D311" s="113"/>
    </row>
    <row r="312" spans="1:4" s="25" customFormat="1" x14ac:dyDescent="0.2">
      <c r="A312" s="110"/>
      <c r="B312" s="111"/>
      <c r="C312" s="113"/>
      <c r="D312" s="113"/>
    </row>
    <row r="313" spans="1:4" s="25" customFormat="1" x14ac:dyDescent="0.2">
      <c r="A313" s="110"/>
      <c r="B313" s="111"/>
      <c r="C313" s="113"/>
      <c r="D313" s="113"/>
    </row>
    <row r="314" spans="1:4" s="25" customFormat="1" x14ac:dyDescent="0.2">
      <c r="A314" s="110"/>
      <c r="B314" s="111"/>
      <c r="C314" s="113"/>
      <c r="D314" s="113"/>
    </row>
    <row r="315" spans="1:4" s="25" customFormat="1" x14ac:dyDescent="0.2">
      <c r="A315" s="110"/>
      <c r="B315" s="111"/>
      <c r="C315" s="113"/>
      <c r="D315" s="113"/>
    </row>
    <row r="316" spans="1:4" s="25" customFormat="1" x14ac:dyDescent="0.2">
      <c r="A316" s="110"/>
      <c r="B316" s="111"/>
      <c r="C316" s="113"/>
      <c r="D316" s="113"/>
    </row>
    <row r="317" spans="1:4" s="25" customFormat="1" x14ac:dyDescent="0.2">
      <c r="A317" s="110"/>
      <c r="B317" s="111"/>
      <c r="C317" s="113"/>
      <c r="D317" s="113"/>
    </row>
    <row r="318" spans="1:4" s="25" customFormat="1" x14ac:dyDescent="0.2">
      <c r="A318" s="110"/>
      <c r="B318" s="111"/>
      <c r="C318" s="113"/>
      <c r="D318" s="113"/>
    </row>
    <row r="319" spans="1:4" s="25" customFormat="1" x14ac:dyDescent="0.2">
      <c r="A319" s="110"/>
      <c r="B319" s="111"/>
      <c r="C319" s="113"/>
      <c r="D319" s="113"/>
    </row>
    <row r="320" spans="1:4" s="25" customFormat="1" x14ac:dyDescent="0.2">
      <c r="A320" s="110"/>
      <c r="B320" s="111"/>
      <c r="C320" s="113"/>
      <c r="D320" s="113"/>
    </row>
    <row r="321" spans="1:4" s="25" customFormat="1" x14ac:dyDescent="0.2">
      <c r="A321" s="110"/>
      <c r="B321" s="111"/>
      <c r="C321" s="113"/>
      <c r="D321" s="113"/>
    </row>
    <row r="322" spans="1:4" s="25" customFormat="1" x14ac:dyDescent="0.2">
      <c r="A322" s="110"/>
      <c r="B322" s="111"/>
      <c r="C322" s="113"/>
      <c r="D322" s="113"/>
    </row>
    <row r="323" spans="1:4" s="25" customFormat="1" x14ac:dyDescent="0.2">
      <c r="A323" s="110"/>
      <c r="B323" s="111"/>
      <c r="C323" s="113"/>
      <c r="D323" s="113"/>
    </row>
    <row r="324" spans="1:4" s="25" customFormat="1" x14ac:dyDescent="0.2">
      <c r="A324" s="110"/>
      <c r="B324" s="111"/>
      <c r="C324" s="113"/>
      <c r="D324" s="113"/>
    </row>
    <row r="325" spans="1:4" s="25" customFormat="1" x14ac:dyDescent="0.2">
      <c r="A325" s="110"/>
      <c r="B325" s="111"/>
      <c r="C325" s="113"/>
      <c r="D325" s="113"/>
    </row>
    <row r="326" spans="1:4" s="25" customFormat="1" x14ac:dyDescent="0.2">
      <c r="A326" s="110"/>
      <c r="B326" s="111"/>
      <c r="C326" s="113"/>
      <c r="D326" s="113"/>
    </row>
    <row r="327" spans="1:4" s="25" customFormat="1" x14ac:dyDescent="0.2">
      <c r="A327" s="110"/>
      <c r="B327" s="111"/>
      <c r="C327" s="113"/>
      <c r="D327" s="113"/>
    </row>
    <row r="328" spans="1:4" s="25" customFormat="1" x14ac:dyDescent="0.2">
      <c r="A328" s="110"/>
      <c r="B328" s="111"/>
      <c r="C328" s="113"/>
      <c r="D328" s="113"/>
    </row>
    <row r="329" spans="1:4" s="25" customFormat="1" x14ac:dyDescent="0.2">
      <c r="A329" s="110"/>
      <c r="B329" s="111"/>
      <c r="C329" s="113"/>
      <c r="D329" s="113"/>
    </row>
    <row r="330" spans="1:4" s="25" customFormat="1" x14ac:dyDescent="0.2">
      <c r="A330" s="110"/>
      <c r="B330" s="111"/>
      <c r="C330" s="113"/>
      <c r="D330" s="113"/>
    </row>
    <row r="331" spans="1:4" s="25" customFormat="1" x14ac:dyDescent="0.2">
      <c r="A331" s="110"/>
      <c r="B331" s="111"/>
      <c r="C331" s="113"/>
      <c r="D331" s="113"/>
    </row>
    <row r="332" spans="1:4" s="25" customFormat="1" x14ac:dyDescent="0.2">
      <c r="A332" s="110"/>
      <c r="B332" s="111"/>
      <c r="C332" s="113"/>
      <c r="D332" s="113"/>
    </row>
    <row r="333" spans="1:4" s="25" customFormat="1" x14ac:dyDescent="0.2">
      <c r="A333" s="110"/>
      <c r="B333" s="111"/>
      <c r="C333" s="113"/>
      <c r="D333" s="113"/>
    </row>
    <row r="334" spans="1:4" s="25" customFormat="1" x14ac:dyDescent="0.2">
      <c r="A334" s="110"/>
      <c r="B334" s="111"/>
      <c r="C334" s="113"/>
      <c r="D334" s="113"/>
    </row>
    <row r="335" spans="1:4" s="25" customFormat="1" x14ac:dyDescent="0.2">
      <c r="A335" s="110"/>
      <c r="B335" s="111"/>
      <c r="C335" s="113"/>
      <c r="D335" s="113"/>
    </row>
    <row r="336" spans="1:4" s="25" customFormat="1" x14ac:dyDescent="0.2">
      <c r="A336" s="110"/>
      <c r="B336" s="111"/>
      <c r="C336" s="113"/>
      <c r="D336" s="113"/>
    </row>
    <row r="337" spans="1:4" s="25" customFormat="1" x14ac:dyDescent="0.2">
      <c r="A337" s="110"/>
      <c r="B337" s="111"/>
      <c r="C337" s="113"/>
      <c r="D337" s="113"/>
    </row>
    <row r="338" spans="1:4" s="25" customFormat="1" x14ac:dyDescent="0.2">
      <c r="A338" s="110"/>
      <c r="B338" s="111"/>
      <c r="C338" s="113"/>
      <c r="D338" s="113"/>
    </row>
    <row r="339" spans="1:4" s="25" customFormat="1" x14ac:dyDescent="0.2">
      <c r="A339" s="110"/>
      <c r="B339" s="111"/>
      <c r="C339" s="113"/>
      <c r="D339" s="113"/>
    </row>
    <row r="340" spans="1:4" s="25" customFormat="1" x14ac:dyDescent="0.2">
      <c r="A340" s="110"/>
      <c r="B340" s="111"/>
      <c r="C340" s="113"/>
      <c r="D340" s="113"/>
    </row>
    <row r="341" spans="1:4" s="25" customFormat="1" x14ac:dyDescent="0.2">
      <c r="A341" s="110"/>
      <c r="B341" s="111"/>
      <c r="C341" s="113"/>
      <c r="D341" s="113"/>
    </row>
    <row r="342" spans="1:4" s="25" customFormat="1" x14ac:dyDescent="0.2">
      <c r="A342" s="110"/>
      <c r="B342" s="111"/>
      <c r="C342" s="113"/>
      <c r="D342" s="113"/>
    </row>
    <row r="343" spans="1:4" s="25" customFormat="1" x14ac:dyDescent="0.2">
      <c r="A343" s="110"/>
      <c r="B343" s="111"/>
      <c r="C343" s="113"/>
      <c r="D343" s="113"/>
    </row>
    <row r="344" spans="1:4" s="25" customFormat="1" x14ac:dyDescent="0.2">
      <c r="A344" s="110"/>
      <c r="B344" s="111"/>
      <c r="C344" s="113"/>
      <c r="D344" s="113"/>
    </row>
    <row r="345" spans="1:4" s="25" customFormat="1" x14ac:dyDescent="0.2">
      <c r="A345" s="110"/>
      <c r="B345" s="111"/>
      <c r="C345" s="113"/>
      <c r="D345" s="113"/>
    </row>
    <row r="346" spans="1:4" s="25" customFormat="1" x14ac:dyDescent="0.2">
      <c r="A346" s="110"/>
      <c r="B346" s="111"/>
      <c r="C346" s="113"/>
      <c r="D346" s="113"/>
    </row>
    <row r="347" spans="1:4" s="25" customFormat="1" x14ac:dyDescent="0.2">
      <c r="A347" s="110"/>
      <c r="B347" s="111"/>
      <c r="C347" s="113"/>
      <c r="D347" s="113"/>
    </row>
    <row r="348" spans="1:4" s="25" customFormat="1" x14ac:dyDescent="0.2">
      <c r="A348" s="110"/>
      <c r="B348" s="111"/>
      <c r="C348" s="113"/>
      <c r="D348" s="113"/>
    </row>
    <row r="349" spans="1:4" s="25" customFormat="1" x14ac:dyDescent="0.2">
      <c r="A349" s="110"/>
      <c r="B349" s="111"/>
      <c r="C349" s="113"/>
      <c r="D349" s="113"/>
    </row>
    <row r="350" spans="1:4" s="25" customFormat="1" x14ac:dyDescent="0.2">
      <c r="A350" s="110"/>
      <c r="B350" s="111"/>
      <c r="C350" s="113"/>
      <c r="D350" s="113"/>
    </row>
    <row r="351" spans="1:4" s="25" customFormat="1" x14ac:dyDescent="0.2">
      <c r="A351" s="110"/>
      <c r="B351" s="111"/>
      <c r="C351" s="113"/>
      <c r="D351" s="113"/>
    </row>
    <row r="352" spans="1:4" s="25" customFormat="1" x14ac:dyDescent="0.2">
      <c r="A352" s="110"/>
      <c r="B352" s="111"/>
      <c r="C352" s="113"/>
      <c r="D352" s="113"/>
    </row>
    <row r="353" spans="1:4" s="25" customFormat="1" x14ac:dyDescent="0.2">
      <c r="A353" s="110"/>
      <c r="B353" s="111"/>
      <c r="C353" s="113"/>
      <c r="D353" s="113"/>
    </row>
    <row r="354" spans="1:4" s="25" customFormat="1" x14ac:dyDescent="0.2">
      <c r="A354" s="110"/>
      <c r="B354" s="111"/>
      <c r="C354" s="113"/>
      <c r="D354" s="113"/>
    </row>
    <row r="355" spans="1:4" s="25" customFormat="1" x14ac:dyDescent="0.2">
      <c r="A355" s="110"/>
      <c r="B355" s="111"/>
      <c r="C355" s="113"/>
      <c r="D355" s="113"/>
    </row>
    <row r="356" spans="1:4" s="25" customFormat="1" x14ac:dyDescent="0.2">
      <c r="A356" s="110"/>
      <c r="B356" s="111"/>
      <c r="C356" s="113"/>
      <c r="D356" s="113"/>
    </row>
    <row r="357" spans="1:4" s="25" customFormat="1" x14ac:dyDescent="0.2">
      <c r="A357" s="110"/>
      <c r="B357" s="111"/>
      <c r="C357" s="113"/>
      <c r="D357" s="113"/>
    </row>
    <row r="358" spans="1:4" s="25" customFormat="1" x14ac:dyDescent="0.2">
      <c r="A358" s="110"/>
      <c r="B358" s="111"/>
      <c r="C358" s="113"/>
      <c r="D358" s="113"/>
    </row>
    <row r="359" spans="1:4" s="25" customFormat="1" x14ac:dyDescent="0.2">
      <c r="A359" s="110"/>
      <c r="B359" s="111"/>
      <c r="C359" s="113"/>
      <c r="D359" s="113"/>
    </row>
    <row r="360" spans="1:4" s="25" customFormat="1" x14ac:dyDescent="0.2">
      <c r="A360" s="110"/>
      <c r="B360" s="111"/>
      <c r="C360" s="113"/>
      <c r="D360" s="113"/>
    </row>
    <row r="361" spans="1:4" s="25" customFormat="1" x14ac:dyDescent="0.2">
      <c r="A361" s="110"/>
      <c r="B361" s="111"/>
      <c r="C361" s="113"/>
      <c r="D361" s="113"/>
    </row>
    <row r="362" spans="1:4" s="25" customFormat="1" x14ac:dyDescent="0.2">
      <c r="A362" s="110"/>
      <c r="B362" s="111"/>
      <c r="C362" s="113"/>
      <c r="D362" s="113"/>
    </row>
    <row r="363" spans="1:4" s="25" customFormat="1" x14ac:dyDescent="0.2">
      <c r="A363" s="110"/>
      <c r="B363" s="111"/>
      <c r="C363" s="113"/>
      <c r="D363" s="113"/>
    </row>
    <row r="364" spans="1:4" s="25" customFormat="1" x14ac:dyDescent="0.2">
      <c r="A364" s="110"/>
      <c r="B364" s="111"/>
      <c r="C364" s="113"/>
      <c r="D364" s="113"/>
    </row>
    <row r="365" spans="1:4" s="25" customFormat="1" x14ac:dyDescent="0.2">
      <c r="A365" s="110"/>
      <c r="B365" s="111"/>
      <c r="C365" s="113"/>
      <c r="D365" s="113"/>
    </row>
    <row r="366" spans="1:4" s="25" customFormat="1" x14ac:dyDescent="0.2">
      <c r="A366" s="110"/>
      <c r="B366" s="111"/>
      <c r="C366" s="113"/>
      <c r="D366" s="113"/>
    </row>
    <row r="367" spans="1:4" s="25" customFormat="1" x14ac:dyDescent="0.2">
      <c r="A367" s="110"/>
      <c r="B367" s="111"/>
      <c r="C367" s="113"/>
      <c r="D367" s="113"/>
    </row>
    <row r="368" spans="1:4" s="25" customFormat="1" x14ac:dyDescent="0.2">
      <c r="A368" s="110"/>
      <c r="B368" s="111"/>
      <c r="C368" s="113"/>
      <c r="D368" s="113"/>
    </row>
    <row r="369" spans="1:4" s="25" customFormat="1" x14ac:dyDescent="0.2">
      <c r="A369" s="110"/>
      <c r="B369" s="111"/>
      <c r="C369" s="113"/>
      <c r="D369" s="113"/>
    </row>
    <row r="370" spans="1:4" s="25" customFormat="1" x14ac:dyDescent="0.2">
      <c r="A370" s="110"/>
      <c r="B370" s="111"/>
      <c r="C370" s="113"/>
      <c r="D370" s="113"/>
    </row>
    <row r="371" spans="1:4" s="25" customFormat="1" x14ac:dyDescent="0.2">
      <c r="A371" s="110"/>
      <c r="B371" s="111"/>
      <c r="C371" s="113"/>
      <c r="D371" s="113"/>
    </row>
    <row r="372" spans="1:4" s="25" customFormat="1" x14ac:dyDescent="0.2">
      <c r="A372" s="110"/>
      <c r="B372" s="111"/>
      <c r="C372" s="113"/>
      <c r="D372" s="113"/>
    </row>
    <row r="373" spans="1:4" s="25" customFormat="1" x14ac:dyDescent="0.2">
      <c r="A373" s="110"/>
      <c r="B373" s="111"/>
      <c r="C373" s="113"/>
      <c r="D373" s="113"/>
    </row>
    <row r="374" spans="1:4" s="25" customFormat="1" x14ac:dyDescent="0.2">
      <c r="A374" s="110"/>
      <c r="B374" s="111"/>
      <c r="C374" s="113"/>
      <c r="D374" s="113"/>
    </row>
    <row r="375" spans="1:4" s="25" customFormat="1" x14ac:dyDescent="0.2">
      <c r="A375" s="110"/>
      <c r="B375" s="111"/>
      <c r="C375" s="113"/>
      <c r="D375" s="113"/>
    </row>
    <row r="376" spans="1:4" s="25" customFormat="1" x14ac:dyDescent="0.2">
      <c r="A376" s="110"/>
      <c r="B376" s="111"/>
      <c r="C376" s="113"/>
      <c r="D376" s="113"/>
    </row>
    <row r="377" spans="1:4" s="25" customFormat="1" x14ac:dyDescent="0.2">
      <c r="A377" s="110"/>
      <c r="B377" s="111"/>
      <c r="C377" s="113"/>
      <c r="D377" s="113"/>
    </row>
    <row r="378" spans="1:4" s="25" customFormat="1" x14ac:dyDescent="0.2">
      <c r="A378" s="110"/>
      <c r="B378" s="111"/>
      <c r="C378" s="113"/>
      <c r="D378" s="113"/>
    </row>
    <row r="379" spans="1:4" s="25" customFormat="1" x14ac:dyDescent="0.2">
      <c r="A379" s="110"/>
      <c r="B379" s="111"/>
      <c r="C379" s="113"/>
      <c r="D379" s="113"/>
    </row>
    <row r="380" spans="1:4" s="25" customFormat="1" x14ac:dyDescent="0.2">
      <c r="A380" s="110"/>
      <c r="B380" s="111"/>
      <c r="C380" s="113"/>
      <c r="D380" s="113"/>
    </row>
    <row r="381" spans="1:4" s="25" customFormat="1" x14ac:dyDescent="0.2">
      <c r="A381" s="110"/>
      <c r="B381" s="111"/>
      <c r="C381" s="113"/>
      <c r="D381" s="113"/>
    </row>
    <row r="382" spans="1:4" s="25" customFormat="1" x14ac:dyDescent="0.2">
      <c r="A382" s="110"/>
      <c r="B382" s="111"/>
      <c r="C382" s="113"/>
      <c r="D382" s="113"/>
    </row>
    <row r="383" spans="1:4" s="25" customFormat="1" x14ac:dyDescent="0.2">
      <c r="A383" s="110"/>
      <c r="B383" s="111"/>
      <c r="C383" s="113"/>
      <c r="D383" s="113"/>
    </row>
    <row r="384" spans="1:4" s="25" customFormat="1" x14ac:dyDescent="0.2">
      <c r="A384" s="110"/>
      <c r="B384" s="111"/>
      <c r="C384" s="113"/>
      <c r="D384" s="113"/>
    </row>
    <row r="385" spans="1:4" s="25" customFormat="1" x14ac:dyDescent="0.2">
      <c r="A385" s="110"/>
      <c r="B385" s="111"/>
      <c r="C385" s="113"/>
      <c r="D385" s="113"/>
    </row>
    <row r="386" spans="1:4" s="25" customFormat="1" x14ac:dyDescent="0.2">
      <c r="A386" s="110"/>
      <c r="B386" s="111"/>
      <c r="C386" s="113"/>
      <c r="D386" s="113"/>
    </row>
    <row r="387" spans="1:4" s="25" customFormat="1" x14ac:dyDescent="0.2">
      <c r="A387" s="110"/>
      <c r="B387" s="111"/>
      <c r="C387" s="113"/>
      <c r="D387" s="113"/>
    </row>
    <row r="388" spans="1:4" s="25" customFormat="1" x14ac:dyDescent="0.2">
      <c r="A388" s="110"/>
      <c r="B388" s="111"/>
      <c r="C388" s="113"/>
      <c r="D388" s="113"/>
    </row>
    <row r="389" spans="1:4" s="25" customFormat="1" x14ac:dyDescent="0.2">
      <c r="A389" s="110"/>
      <c r="B389" s="111"/>
      <c r="C389" s="113"/>
      <c r="D389" s="113"/>
    </row>
    <row r="390" spans="1:4" s="25" customFormat="1" x14ac:dyDescent="0.2">
      <c r="A390" s="110"/>
      <c r="B390" s="111"/>
      <c r="C390" s="113"/>
      <c r="D390" s="113"/>
    </row>
    <row r="391" spans="1:4" s="25" customFormat="1" x14ac:dyDescent="0.2">
      <c r="A391" s="110"/>
      <c r="B391" s="111"/>
      <c r="C391" s="113"/>
      <c r="D391" s="113"/>
    </row>
    <row r="392" spans="1:4" s="25" customFormat="1" x14ac:dyDescent="0.2">
      <c r="A392" s="110"/>
      <c r="B392" s="111"/>
      <c r="C392" s="113"/>
      <c r="D392" s="113"/>
    </row>
    <row r="393" spans="1:4" s="25" customFormat="1" x14ac:dyDescent="0.2">
      <c r="A393" s="110"/>
      <c r="B393" s="111"/>
      <c r="C393" s="113"/>
      <c r="D393" s="113"/>
    </row>
    <row r="394" spans="1:4" s="25" customFormat="1" x14ac:dyDescent="0.2">
      <c r="A394" s="110"/>
      <c r="B394" s="111"/>
      <c r="C394" s="113"/>
      <c r="D394" s="113"/>
    </row>
    <row r="395" spans="1:4" s="25" customFormat="1" x14ac:dyDescent="0.2">
      <c r="A395" s="110"/>
      <c r="B395" s="111"/>
      <c r="C395" s="113"/>
      <c r="D395" s="113"/>
    </row>
    <row r="396" spans="1:4" s="25" customFormat="1" x14ac:dyDescent="0.2">
      <c r="A396" s="110"/>
      <c r="B396" s="111"/>
      <c r="C396" s="113"/>
      <c r="D396" s="113"/>
    </row>
    <row r="397" spans="1:4" s="25" customFormat="1" x14ac:dyDescent="0.2">
      <c r="A397" s="110"/>
      <c r="B397" s="111"/>
      <c r="C397" s="113"/>
      <c r="D397" s="113"/>
    </row>
    <row r="398" spans="1:4" s="25" customFormat="1" x14ac:dyDescent="0.2">
      <c r="A398" s="110"/>
      <c r="B398" s="111"/>
      <c r="C398" s="113"/>
      <c r="D398" s="113"/>
    </row>
    <row r="399" spans="1:4" s="25" customFormat="1" x14ac:dyDescent="0.2">
      <c r="A399" s="110"/>
      <c r="B399" s="111"/>
      <c r="C399" s="113"/>
      <c r="D399" s="113"/>
    </row>
    <row r="400" spans="1:4" s="25" customFormat="1" x14ac:dyDescent="0.2">
      <c r="A400" s="110"/>
      <c r="B400" s="111"/>
      <c r="C400" s="113"/>
      <c r="D400" s="113"/>
    </row>
    <row r="401" spans="1:4" s="25" customFormat="1" x14ac:dyDescent="0.2">
      <c r="A401" s="110"/>
      <c r="B401" s="111"/>
      <c r="C401" s="113"/>
      <c r="D401" s="113"/>
    </row>
    <row r="402" spans="1:4" s="25" customFormat="1" x14ac:dyDescent="0.2">
      <c r="A402" s="110"/>
      <c r="B402" s="111"/>
      <c r="C402" s="113"/>
      <c r="D402" s="113"/>
    </row>
    <row r="403" spans="1:4" s="25" customFormat="1" x14ac:dyDescent="0.2">
      <c r="A403" s="110"/>
      <c r="B403" s="111"/>
      <c r="C403" s="113"/>
      <c r="D403" s="113"/>
    </row>
    <row r="404" spans="1:4" s="25" customFormat="1" x14ac:dyDescent="0.2">
      <c r="A404" s="110"/>
      <c r="B404" s="111"/>
      <c r="C404" s="113"/>
      <c r="D404" s="113"/>
    </row>
    <row r="405" spans="1:4" s="25" customFormat="1" x14ac:dyDescent="0.2">
      <c r="A405" s="110"/>
      <c r="B405" s="111"/>
      <c r="C405" s="113"/>
      <c r="D405" s="113"/>
    </row>
    <row r="406" spans="1:4" s="25" customFormat="1" x14ac:dyDescent="0.2">
      <c r="A406" s="110"/>
      <c r="B406" s="111"/>
      <c r="C406" s="113"/>
      <c r="D406" s="113"/>
    </row>
    <row r="407" spans="1:4" s="25" customFormat="1" x14ac:dyDescent="0.2">
      <c r="A407" s="110"/>
      <c r="B407" s="111"/>
      <c r="C407" s="113"/>
      <c r="D407" s="113"/>
    </row>
    <row r="408" spans="1:4" s="25" customFormat="1" x14ac:dyDescent="0.2">
      <c r="A408" s="110"/>
      <c r="B408" s="111"/>
      <c r="C408" s="113"/>
      <c r="D408" s="113"/>
    </row>
    <row r="409" spans="1:4" s="25" customFormat="1" x14ac:dyDescent="0.2">
      <c r="A409" s="110"/>
      <c r="B409" s="111"/>
      <c r="C409" s="113"/>
      <c r="D409" s="113"/>
    </row>
    <row r="410" spans="1:4" s="25" customFormat="1" x14ac:dyDescent="0.2">
      <c r="A410" s="110"/>
      <c r="B410" s="111"/>
      <c r="C410" s="113"/>
      <c r="D410" s="113"/>
    </row>
    <row r="411" spans="1:4" s="25" customFormat="1" x14ac:dyDescent="0.2">
      <c r="A411" s="110"/>
      <c r="B411" s="111"/>
      <c r="C411" s="113"/>
      <c r="D411" s="113"/>
    </row>
    <row r="412" spans="1:4" s="25" customFormat="1" x14ac:dyDescent="0.2">
      <c r="A412" s="110"/>
      <c r="B412" s="111"/>
      <c r="C412" s="113"/>
      <c r="D412" s="113"/>
    </row>
    <row r="413" spans="1:4" s="25" customFormat="1" x14ac:dyDescent="0.2">
      <c r="A413" s="110"/>
      <c r="B413" s="111"/>
      <c r="C413" s="113"/>
      <c r="D413" s="113"/>
    </row>
    <row r="414" spans="1:4" s="25" customFormat="1" x14ac:dyDescent="0.2">
      <c r="A414" s="110"/>
      <c r="B414" s="111"/>
      <c r="C414" s="113"/>
      <c r="D414" s="113"/>
    </row>
    <row r="415" spans="1:4" s="25" customFormat="1" x14ac:dyDescent="0.2">
      <c r="A415" s="110"/>
      <c r="B415" s="111"/>
      <c r="C415" s="113"/>
      <c r="D415" s="113"/>
    </row>
    <row r="416" spans="1:4" s="25" customFormat="1" x14ac:dyDescent="0.2">
      <c r="A416" s="110"/>
      <c r="B416" s="111"/>
      <c r="C416" s="113"/>
      <c r="D416" s="113"/>
    </row>
    <row r="417" spans="1:4" s="25" customFormat="1" x14ac:dyDescent="0.2">
      <c r="A417" s="110"/>
      <c r="B417" s="111"/>
      <c r="C417" s="113"/>
      <c r="D417" s="113"/>
    </row>
    <row r="418" spans="1:4" s="25" customFormat="1" x14ac:dyDescent="0.2">
      <c r="A418" s="110"/>
      <c r="B418" s="111"/>
      <c r="C418" s="113"/>
      <c r="D418" s="113"/>
    </row>
    <row r="419" spans="1:4" s="25" customFormat="1" x14ac:dyDescent="0.2">
      <c r="A419" s="110"/>
      <c r="B419" s="111"/>
      <c r="C419" s="113"/>
      <c r="D419" s="113"/>
    </row>
    <row r="420" spans="1:4" s="25" customFormat="1" x14ac:dyDescent="0.2">
      <c r="A420" s="110"/>
      <c r="B420" s="111"/>
      <c r="C420" s="113"/>
      <c r="D420" s="113"/>
    </row>
    <row r="421" spans="1:4" s="25" customFormat="1" x14ac:dyDescent="0.2">
      <c r="A421" s="110"/>
      <c r="B421" s="111"/>
      <c r="C421" s="113"/>
      <c r="D421" s="113"/>
    </row>
    <row r="422" spans="1:4" s="25" customFormat="1" x14ac:dyDescent="0.2">
      <c r="A422" s="110"/>
      <c r="B422" s="111"/>
      <c r="C422" s="113"/>
      <c r="D422" s="113"/>
    </row>
    <row r="423" spans="1:4" s="25" customFormat="1" x14ac:dyDescent="0.2">
      <c r="A423" s="110"/>
      <c r="B423" s="111"/>
      <c r="C423" s="113"/>
      <c r="D423" s="113"/>
    </row>
    <row r="424" spans="1:4" s="25" customFormat="1" x14ac:dyDescent="0.2">
      <c r="A424" s="110"/>
      <c r="B424" s="111"/>
      <c r="C424" s="113"/>
      <c r="D424" s="113"/>
    </row>
    <row r="425" spans="1:4" s="25" customFormat="1" x14ac:dyDescent="0.2">
      <c r="A425" s="110"/>
      <c r="B425" s="111"/>
      <c r="C425" s="113"/>
      <c r="D425" s="113"/>
    </row>
    <row r="426" spans="1:4" s="25" customFormat="1" x14ac:dyDescent="0.2">
      <c r="A426" s="110"/>
      <c r="B426" s="111"/>
      <c r="C426" s="113"/>
      <c r="D426" s="113"/>
    </row>
    <row r="427" spans="1:4" s="25" customFormat="1" x14ac:dyDescent="0.2">
      <c r="A427" s="110"/>
      <c r="B427" s="111"/>
      <c r="C427" s="113"/>
      <c r="D427" s="113"/>
    </row>
    <row r="428" spans="1:4" s="25" customFormat="1" x14ac:dyDescent="0.2">
      <c r="A428" s="110"/>
      <c r="B428" s="111"/>
      <c r="C428" s="113"/>
      <c r="D428" s="113"/>
    </row>
    <row r="429" spans="1:4" s="25" customFormat="1" x14ac:dyDescent="0.2">
      <c r="A429" s="110"/>
      <c r="B429" s="111"/>
      <c r="C429" s="113"/>
      <c r="D429" s="113"/>
    </row>
    <row r="430" spans="1:4" s="25" customFormat="1" x14ac:dyDescent="0.2">
      <c r="A430" s="110"/>
      <c r="B430" s="111"/>
      <c r="C430" s="113"/>
      <c r="D430" s="113"/>
    </row>
    <row r="431" spans="1:4" s="25" customFormat="1" x14ac:dyDescent="0.2">
      <c r="A431" s="110"/>
      <c r="B431" s="111"/>
      <c r="C431" s="113"/>
      <c r="D431" s="113"/>
    </row>
    <row r="432" spans="1:4" s="25" customFormat="1" x14ac:dyDescent="0.2">
      <c r="A432" s="110"/>
      <c r="B432" s="111"/>
      <c r="C432" s="113"/>
      <c r="D432" s="113"/>
    </row>
    <row r="433" spans="1:4" s="25" customFormat="1" x14ac:dyDescent="0.2">
      <c r="A433" s="110"/>
      <c r="B433" s="111"/>
      <c r="C433" s="113"/>
      <c r="D433" s="113"/>
    </row>
    <row r="434" spans="1:4" s="25" customFormat="1" x14ac:dyDescent="0.2">
      <c r="A434" s="110"/>
      <c r="B434" s="111"/>
      <c r="C434" s="113"/>
      <c r="D434" s="113"/>
    </row>
    <row r="435" spans="1:4" s="25" customFormat="1" x14ac:dyDescent="0.2">
      <c r="A435" s="110"/>
      <c r="B435" s="111"/>
      <c r="C435" s="113"/>
      <c r="D435" s="113"/>
    </row>
    <row r="436" spans="1:4" s="25" customFormat="1" x14ac:dyDescent="0.2">
      <c r="A436" s="110"/>
      <c r="B436" s="111"/>
      <c r="C436" s="113"/>
      <c r="D436" s="113"/>
    </row>
    <row r="437" spans="1:4" s="25" customFormat="1" x14ac:dyDescent="0.2">
      <c r="A437" s="110"/>
      <c r="B437" s="111"/>
      <c r="C437" s="113"/>
      <c r="D437" s="113"/>
    </row>
    <row r="438" spans="1:4" s="25" customFormat="1" x14ac:dyDescent="0.2">
      <c r="A438" s="110"/>
      <c r="B438" s="111"/>
      <c r="C438" s="113"/>
      <c r="D438" s="113"/>
    </row>
    <row r="439" spans="1:4" s="25" customFormat="1" x14ac:dyDescent="0.2">
      <c r="A439" s="110"/>
      <c r="B439" s="111"/>
      <c r="C439" s="113"/>
      <c r="D439" s="113"/>
    </row>
    <row r="440" spans="1:4" s="25" customFormat="1" x14ac:dyDescent="0.2">
      <c r="A440" s="110"/>
      <c r="B440" s="111"/>
      <c r="C440" s="113"/>
      <c r="D440" s="113"/>
    </row>
    <row r="441" spans="1:4" s="25" customFormat="1" x14ac:dyDescent="0.2">
      <c r="A441" s="110"/>
      <c r="B441" s="111"/>
      <c r="C441" s="113"/>
      <c r="D441" s="113"/>
    </row>
    <row r="442" spans="1:4" s="25" customFormat="1" x14ac:dyDescent="0.2">
      <c r="A442" s="110"/>
      <c r="B442" s="111"/>
      <c r="C442" s="113"/>
      <c r="D442" s="113"/>
    </row>
    <row r="443" spans="1:4" s="25" customFormat="1" x14ac:dyDescent="0.2">
      <c r="A443" s="110"/>
      <c r="B443" s="111"/>
      <c r="C443" s="113"/>
      <c r="D443" s="113"/>
    </row>
    <row r="444" spans="1:4" s="25" customFormat="1" x14ac:dyDescent="0.2">
      <c r="A444" s="110"/>
      <c r="B444" s="111"/>
      <c r="C444" s="113"/>
      <c r="D444" s="113"/>
    </row>
    <row r="445" spans="1:4" s="25" customFormat="1" x14ac:dyDescent="0.2">
      <c r="A445" s="110"/>
      <c r="B445" s="111"/>
      <c r="C445" s="113"/>
      <c r="D445" s="113"/>
    </row>
    <row r="446" spans="1:4" s="25" customFormat="1" x14ac:dyDescent="0.2">
      <c r="A446" s="110"/>
      <c r="B446" s="111"/>
      <c r="C446" s="113"/>
      <c r="D446" s="113"/>
    </row>
    <row r="447" spans="1:4" s="25" customFormat="1" x14ac:dyDescent="0.2">
      <c r="A447" s="110"/>
      <c r="B447" s="111"/>
      <c r="C447" s="113"/>
      <c r="D447" s="113"/>
    </row>
    <row r="448" spans="1:4" s="25" customFormat="1" x14ac:dyDescent="0.2">
      <c r="A448" s="110"/>
      <c r="B448" s="111"/>
      <c r="C448" s="113"/>
      <c r="D448" s="113"/>
    </row>
    <row r="449" spans="1:4" s="25" customFormat="1" x14ac:dyDescent="0.2">
      <c r="A449" s="110"/>
      <c r="B449" s="111"/>
      <c r="C449" s="113"/>
      <c r="D449" s="113"/>
    </row>
    <row r="450" spans="1:4" s="25" customFormat="1" x14ac:dyDescent="0.2">
      <c r="A450" s="110"/>
      <c r="B450" s="111"/>
      <c r="C450" s="113"/>
      <c r="D450" s="113"/>
    </row>
    <row r="451" spans="1:4" s="25" customFormat="1" x14ac:dyDescent="0.2">
      <c r="A451" s="110"/>
      <c r="B451" s="111"/>
      <c r="C451" s="113"/>
      <c r="D451" s="113"/>
    </row>
    <row r="452" spans="1:4" s="25" customFormat="1" x14ac:dyDescent="0.2">
      <c r="A452" s="110"/>
      <c r="B452" s="111"/>
      <c r="C452" s="113"/>
      <c r="D452" s="113"/>
    </row>
  </sheetData>
  <sortState xmlns:xlrd2="http://schemas.microsoft.com/office/spreadsheetml/2017/richdata2" ref="N37:N53">
    <sortCondition ref="N37"/>
  </sortState>
  <mergeCells count="22">
    <mergeCell ref="E59:G59"/>
    <mergeCell ref="E66:G66"/>
    <mergeCell ref="E73:G73"/>
    <mergeCell ref="E77:G77"/>
    <mergeCell ref="E81:G81"/>
    <mergeCell ref="E37:G37"/>
    <mergeCell ref="E32:G32"/>
    <mergeCell ref="E53:G53"/>
    <mergeCell ref="E50:G50"/>
    <mergeCell ref="E47:G47"/>
    <mergeCell ref="E41:G41"/>
    <mergeCell ref="E14:G14"/>
    <mergeCell ref="E25:G25"/>
    <mergeCell ref="E18:G18"/>
    <mergeCell ref="A1:H1"/>
    <mergeCell ref="A2:H2"/>
    <mergeCell ref="A3:A4"/>
    <mergeCell ref="B3:B4"/>
    <mergeCell ref="D3:G3"/>
    <mergeCell ref="H3:H4"/>
    <mergeCell ref="C3:C4"/>
    <mergeCell ref="E7:G7"/>
  </mergeCells>
  <phoneticPr fontId="80" type="noConversion"/>
  <printOptions horizontalCentered="1"/>
  <pageMargins left="0.25" right="0.25" top="0.75" bottom="0.75" header="0.3" footer="0.3"/>
  <pageSetup paperSize="9" scale="53" orientation="portrait" r:id="rId1"/>
  <rowBreaks count="1" manualBreakCount="1">
    <brk id="3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0000"/>
  </sheetPr>
  <dimension ref="A1:Y437"/>
  <sheetViews>
    <sheetView view="pageBreakPreview" topLeftCell="A39" zoomScaleNormal="100" zoomScaleSheetLayoutView="100" workbookViewId="0">
      <selection activeCell="F54" sqref="F54"/>
    </sheetView>
  </sheetViews>
  <sheetFormatPr defaultRowHeight="12.75" x14ac:dyDescent="0.2"/>
  <cols>
    <col min="1" max="1" width="8.7109375" customWidth="1"/>
    <col min="2" max="2" width="60.85546875" customWidth="1"/>
    <col min="3" max="3" width="5.5703125" bestFit="1" customWidth="1"/>
    <col min="4" max="4" width="11.28515625" style="16" bestFit="1" customWidth="1"/>
    <col min="5" max="5" width="9.5703125" bestFit="1" customWidth="1"/>
    <col min="6" max="7" width="10.28515625" bestFit="1" customWidth="1"/>
    <col min="8" max="8" width="14.7109375" hidden="1" customWidth="1"/>
    <col min="9" max="9" width="5.7109375" hidden="1" customWidth="1"/>
    <col min="10" max="10" width="14.28515625" hidden="1" customWidth="1"/>
    <col min="11" max="11" width="15.140625" hidden="1" customWidth="1"/>
    <col min="12" max="15" width="5.7109375" hidden="1" customWidth="1"/>
    <col min="16" max="16" width="10.140625" hidden="1" customWidth="1"/>
    <col min="17" max="18" width="9.140625" hidden="1" customWidth="1"/>
    <col min="19" max="23" width="0" hidden="1" customWidth="1"/>
  </cols>
  <sheetData>
    <row r="1" spans="1:25" s="128" customFormat="1" ht="22.5" customHeight="1" thickTop="1" x14ac:dyDescent="0.3">
      <c r="A1" s="809" t="s">
        <v>542</v>
      </c>
      <c r="B1" s="810"/>
      <c r="C1" s="810"/>
      <c r="D1" s="810"/>
      <c r="E1" s="810"/>
      <c r="F1" s="810"/>
      <c r="G1" s="810"/>
      <c r="H1" s="126"/>
      <c r="I1" s="126"/>
      <c r="J1" s="126"/>
      <c r="K1" s="126"/>
      <c r="L1" s="126"/>
      <c r="M1" s="127"/>
    </row>
    <row r="2" spans="1:25" s="128" customFormat="1" ht="33.75" customHeight="1" thickBot="1" x14ac:dyDescent="0.35">
      <c r="A2" s="582" t="s">
        <v>35</v>
      </c>
      <c r="B2" s="583" t="s">
        <v>36</v>
      </c>
      <c r="C2" s="583" t="s">
        <v>59</v>
      </c>
      <c r="D2" s="584" t="s">
        <v>584</v>
      </c>
      <c r="E2" s="583" t="s">
        <v>37</v>
      </c>
      <c r="F2" s="584" t="s">
        <v>60</v>
      </c>
      <c r="G2" s="584" t="s">
        <v>56</v>
      </c>
      <c r="H2" s="132"/>
      <c r="I2" s="132"/>
      <c r="J2" s="132"/>
      <c r="K2" s="132"/>
      <c r="L2" s="132"/>
      <c r="M2" s="133"/>
    </row>
    <row r="3" spans="1:25" s="128" customFormat="1" ht="22.5" customHeight="1" x14ac:dyDescent="0.3">
      <c r="A3" s="585"/>
      <c r="B3" s="586" t="s">
        <v>61</v>
      </c>
      <c r="C3" s="586"/>
      <c r="D3" s="586" t="s">
        <v>585</v>
      </c>
      <c r="E3" s="586"/>
      <c r="F3" s="587"/>
      <c r="G3" s="588"/>
      <c r="H3" s="577"/>
      <c r="I3" s="132"/>
      <c r="J3" s="135"/>
      <c r="K3" s="136"/>
      <c r="L3" s="137"/>
      <c r="M3" s="138"/>
      <c r="N3" s="139"/>
    </row>
    <row r="4" spans="1:25" s="145" customFormat="1" ht="142.5" customHeight="1" x14ac:dyDescent="0.25">
      <c r="A4" s="602" t="s">
        <v>62</v>
      </c>
      <c r="B4" s="595" t="s">
        <v>63</v>
      </c>
      <c r="C4" s="589"/>
      <c r="D4" s="589"/>
      <c r="E4" s="590"/>
      <c r="F4" s="589"/>
      <c r="G4" s="591"/>
      <c r="H4" s="578"/>
      <c r="I4" s="132"/>
      <c r="J4" s="135"/>
      <c r="K4" s="136"/>
      <c r="L4" s="137"/>
      <c r="M4" s="138"/>
      <c r="N4" s="139"/>
    </row>
    <row r="5" spans="1:25" s="150" customFormat="1" ht="15" customHeight="1" x14ac:dyDescent="0.25">
      <c r="A5" s="592" t="s">
        <v>64</v>
      </c>
      <c r="B5" s="589" t="s">
        <v>65</v>
      </c>
      <c r="C5" s="589" t="s">
        <v>9</v>
      </c>
      <c r="D5" s="589" t="s">
        <v>549</v>
      </c>
      <c r="E5" s="593">
        <f>Foundation!H13</f>
        <v>11185</v>
      </c>
      <c r="F5" s="590"/>
      <c r="G5" s="591"/>
      <c r="H5" s="312"/>
      <c r="I5" s="149"/>
      <c r="J5" s="135"/>
      <c r="K5" s="136"/>
      <c r="L5" s="137"/>
      <c r="M5" s="138"/>
      <c r="N5" s="139"/>
      <c r="X5" s="150">
        <f>F5*20%</f>
        <v>0</v>
      </c>
      <c r="Y5" s="576">
        <v>10.712</v>
      </c>
    </row>
    <row r="6" spans="1:25" s="145" customFormat="1" ht="170.25" customHeight="1" x14ac:dyDescent="0.3">
      <c r="A6" s="602" t="s">
        <v>66</v>
      </c>
      <c r="B6" s="595" t="s">
        <v>582</v>
      </c>
      <c r="C6" s="589" t="s">
        <v>18</v>
      </c>
      <c r="D6" s="589" t="s">
        <v>548</v>
      </c>
      <c r="E6" s="594">
        <f>Foundation!H17+'STAFF RESIDENCE '!H7</f>
        <v>5942</v>
      </c>
      <c r="F6" s="590"/>
      <c r="G6" s="591"/>
      <c r="H6" s="578"/>
      <c r="I6" s="135"/>
      <c r="J6" s="135"/>
      <c r="K6" s="135"/>
      <c r="L6" s="135"/>
      <c r="M6" s="138"/>
      <c r="N6" s="139"/>
      <c r="X6" s="150">
        <f t="shared" ref="X6:X39" si="0">F6*20%</f>
        <v>0</v>
      </c>
      <c r="Y6" s="576">
        <v>27.727999999999998</v>
      </c>
    </row>
    <row r="7" spans="1:25" s="145" customFormat="1" ht="121.5" customHeight="1" x14ac:dyDescent="0.25">
      <c r="A7" s="602" t="s">
        <v>68</v>
      </c>
      <c r="B7" s="595" t="s">
        <v>70</v>
      </c>
      <c r="C7" s="589" t="s">
        <v>9</v>
      </c>
      <c r="D7" s="589" t="s">
        <v>547</v>
      </c>
      <c r="E7" s="593">
        <f>Foundation!H20</f>
        <v>2237</v>
      </c>
      <c r="F7" s="590"/>
      <c r="G7" s="591"/>
      <c r="H7" s="578"/>
      <c r="I7" s="135"/>
      <c r="J7" s="135"/>
      <c r="K7" s="135"/>
      <c r="L7" s="135"/>
      <c r="M7" s="138"/>
      <c r="X7" s="150">
        <f t="shared" si="0"/>
        <v>0</v>
      </c>
      <c r="Y7" s="576">
        <v>97.08</v>
      </c>
    </row>
    <row r="8" spans="1:25" s="145" customFormat="1" ht="93.75" customHeight="1" x14ac:dyDescent="0.25">
      <c r="A8" s="602" t="s">
        <v>69</v>
      </c>
      <c r="B8" s="595" t="s">
        <v>72</v>
      </c>
      <c r="C8" s="589"/>
      <c r="D8" s="589"/>
      <c r="E8" s="595"/>
      <c r="F8" s="590"/>
      <c r="G8" s="591"/>
      <c r="H8" s="578"/>
      <c r="I8" s="135"/>
      <c r="J8" s="135"/>
      <c r="K8" s="135"/>
      <c r="L8" s="135"/>
      <c r="M8" s="152"/>
      <c r="X8" s="150">
        <f t="shared" si="0"/>
        <v>0</v>
      </c>
      <c r="Y8" s="576">
        <v>0</v>
      </c>
    </row>
    <row r="9" spans="1:25" s="150" customFormat="1" ht="15" customHeight="1" x14ac:dyDescent="0.25">
      <c r="A9" s="592" t="s">
        <v>64</v>
      </c>
      <c r="B9" s="589" t="s">
        <v>73</v>
      </c>
      <c r="C9" s="589" t="s">
        <v>9</v>
      </c>
      <c r="D9" s="589" t="s">
        <v>550</v>
      </c>
      <c r="E9" s="593">
        <f>Foundation!H25</f>
        <v>559.25</v>
      </c>
      <c r="F9" s="590"/>
      <c r="G9" s="591"/>
      <c r="H9" s="312"/>
      <c r="I9" s="149"/>
      <c r="J9" s="149"/>
      <c r="K9" s="135"/>
      <c r="L9" s="135"/>
      <c r="M9" s="153"/>
      <c r="X9" s="150">
        <f t="shared" si="0"/>
        <v>0</v>
      </c>
      <c r="Y9" s="576">
        <v>388.82399999999996</v>
      </c>
    </row>
    <row r="10" spans="1:25" s="145" customFormat="1" ht="186.75" customHeight="1" x14ac:dyDescent="0.25">
      <c r="A10" s="602" t="s">
        <v>71</v>
      </c>
      <c r="B10" s="595" t="s">
        <v>120</v>
      </c>
      <c r="C10" s="589"/>
      <c r="D10" s="589"/>
      <c r="E10" s="595"/>
      <c r="F10" s="590"/>
      <c r="G10" s="591"/>
      <c r="H10" s="578"/>
      <c r="I10" s="135"/>
      <c r="J10" s="137"/>
      <c r="K10" s="135"/>
      <c r="L10" s="135"/>
      <c r="M10" s="138"/>
      <c r="X10" s="150">
        <f t="shared" si="0"/>
        <v>0</v>
      </c>
      <c r="Y10" s="576">
        <v>0</v>
      </c>
    </row>
    <row r="11" spans="1:25" s="150" customFormat="1" ht="15" customHeight="1" x14ac:dyDescent="0.25">
      <c r="A11" s="592" t="s">
        <v>64</v>
      </c>
      <c r="B11" s="589" t="s">
        <v>204</v>
      </c>
      <c r="C11" s="589" t="s">
        <v>9</v>
      </c>
      <c r="D11" s="589" t="s">
        <v>551</v>
      </c>
      <c r="E11" s="593">
        <f>Foundation!H32</f>
        <v>2237</v>
      </c>
      <c r="F11" s="590"/>
      <c r="G11" s="591"/>
      <c r="H11" s="312">
        <f>E11*1.5%</f>
        <v>33.555</v>
      </c>
      <c r="I11" s="149">
        <v>223</v>
      </c>
      <c r="J11" s="149">
        <f>H11*I11</f>
        <v>7482.7650000000003</v>
      </c>
      <c r="K11" s="135"/>
      <c r="L11" s="135"/>
      <c r="M11" s="138"/>
      <c r="O11" s="150">
        <f>(E11*1.39%)*223</f>
        <v>6934.0288999999993</v>
      </c>
      <c r="X11" s="150">
        <f t="shared" si="0"/>
        <v>0</v>
      </c>
      <c r="Y11" s="576">
        <v>559.25600000000009</v>
      </c>
    </row>
    <row r="12" spans="1:25" s="150" customFormat="1" ht="15" customHeight="1" x14ac:dyDescent="0.25">
      <c r="A12" s="592" t="s">
        <v>75</v>
      </c>
      <c r="B12" s="589" t="s">
        <v>184</v>
      </c>
      <c r="C12" s="589" t="s">
        <v>9</v>
      </c>
      <c r="D12" s="589" t="s">
        <v>551</v>
      </c>
      <c r="E12" s="593">
        <f>SUM(Foundation!H40:H44)</f>
        <v>130.29374999999999</v>
      </c>
      <c r="F12" s="590"/>
      <c r="G12" s="591"/>
      <c r="H12" s="312">
        <f>E12*2.5%</f>
        <v>3.25734375</v>
      </c>
      <c r="I12" s="149">
        <v>223</v>
      </c>
      <c r="J12" s="149">
        <f>H12*I12</f>
        <v>726.38765624999996</v>
      </c>
      <c r="K12" s="135"/>
      <c r="L12" s="135"/>
      <c r="M12" s="138"/>
      <c r="O12" s="150">
        <f>(E12*1.5%)*223</f>
        <v>435.83259374999994</v>
      </c>
      <c r="X12" s="150">
        <f t="shared" si="0"/>
        <v>0</v>
      </c>
      <c r="Y12" s="576">
        <v>559.25600000000009</v>
      </c>
    </row>
    <row r="13" spans="1:25" s="150" customFormat="1" ht="15" customHeight="1" x14ac:dyDescent="0.25">
      <c r="A13" s="592" t="s">
        <v>76</v>
      </c>
      <c r="B13" s="589" t="s">
        <v>175</v>
      </c>
      <c r="C13" s="589" t="s">
        <v>9</v>
      </c>
      <c r="D13" s="589" t="s">
        <v>551</v>
      </c>
      <c r="E13" s="593">
        <f>SUM(Foundation!H82)</f>
        <v>358.875</v>
      </c>
      <c r="F13" s="590"/>
      <c r="G13" s="591"/>
      <c r="H13" s="312">
        <f>E13*2.25%</f>
        <v>8.0746874999999996</v>
      </c>
      <c r="I13" s="149">
        <v>223</v>
      </c>
      <c r="J13" s="149">
        <f>H13*I13</f>
        <v>1800.6553124999998</v>
      </c>
      <c r="K13" s="135">
        <f>SUM(J11:J13)</f>
        <v>10009.807968749999</v>
      </c>
      <c r="L13" s="135"/>
      <c r="M13" s="138"/>
      <c r="O13" s="150">
        <f>(E13*1.5%)*223</f>
        <v>1200.4368749999999</v>
      </c>
      <c r="X13" s="150">
        <f t="shared" si="0"/>
        <v>0</v>
      </c>
      <c r="Y13" s="576">
        <v>559.25600000000009</v>
      </c>
    </row>
    <row r="14" spans="1:25" s="145" customFormat="1" ht="126" customHeight="1" x14ac:dyDescent="0.25">
      <c r="A14" s="602" t="s">
        <v>74</v>
      </c>
      <c r="B14" s="595" t="s">
        <v>80</v>
      </c>
      <c r="C14" s="589" t="s">
        <v>81</v>
      </c>
      <c r="D14" s="589" t="s">
        <v>555</v>
      </c>
      <c r="E14" s="593">
        <f>K13</f>
        <v>10009.807968749999</v>
      </c>
      <c r="F14" s="590"/>
      <c r="G14" s="591"/>
      <c r="H14" s="578"/>
      <c r="I14" s="149"/>
      <c r="J14" s="149"/>
      <c r="K14" s="135"/>
      <c r="L14" s="135"/>
      <c r="M14" s="138"/>
      <c r="N14" s="150"/>
      <c r="O14" s="150"/>
      <c r="P14" s="145">
        <f>SUM(O11:O13)</f>
        <v>8570.29836875</v>
      </c>
      <c r="X14" s="150">
        <f t="shared" si="0"/>
        <v>0</v>
      </c>
      <c r="Y14" s="576">
        <v>283.2</v>
      </c>
    </row>
    <row r="15" spans="1:25" s="145" customFormat="1" ht="46.5" customHeight="1" x14ac:dyDescent="0.25">
      <c r="A15" s="602" t="s">
        <v>79</v>
      </c>
      <c r="B15" s="595" t="s">
        <v>177</v>
      </c>
      <c r="C15" s="589" t="s">
        <v>9</v>
      </c>
      <c r="D15" s="596" t="s">
        <v>554</v>
      </c>
      <c r="E15" s="593">
        <f>SUM(Foundation!H68:H75)</f>
        <v>2751.375</v>
      </c>
      <c r="F15" s="590"/>
      <c r="G15" s="591"/>
      <c r="H15" s="578"/>
      <c r="I15" s="149"/>
      <c r="J15" s="149"/>
      <c r="K15" s="135"/>
      <c r="L15" s="135"/>
      <c r="M15" s="138"/>
      <c r="N15" s="150"/>
      <c r="X15" s="150">
        <f t="shared" si="0"/>
        <v>0</v>
      </c>
      <c r="Y15" s="576">
        <v>528.08000000000004</v>
      </c>
    </row>
    <row r="16" spans="1:25" s="145" customFormat="1" ht="89.25" customHeight="1" x14ac:dyDescent="0.25">
      <c r="A16" s="602" t="s">
        <v>82</v>
      </c>
      <c r="B16" s="595" t="s">
        <v>83</v>
      </c>
      <c r="C16" s="589" t="s">
        <v>9</v>
      </c>
      <c r="D16" s="589" t="s">
        <v>556</v>
      </c>
      <c r="E16" s="593">
        <f>Foundation!H92</f>
        <v>7408.5750000000007</v>
      </c>
      <c r="F16" s="590"/>
      <c r="G16" s="591"/>
      <c r="H16" s="578"/>
      <c r="I16" s="135"/>
      <c r="J16" s="135"/>
      <c r="K16" s="135"/>
      <c r="L16" s="135"/>
      <c r="M16" s="138"/>
      <c r="X16" s="150">
        <f t="shared" si="0"/>
        <v>0</v>
      </c>
      <c r="Y16" s="576">
        <v>9.0560000000000009</v>
      </c>
    </row>
    <row r="17" spans="1:25" s="145" customFormat="1" ht="29.25" customHeight="1" x14ac:dyDescent="0.25">
      <c r="A17" s="602" t="s">
        <v>268</v>
      </c>
      <c r="B17" s="595" t="s">
        <v>185</v>
      </c>
      <c r="C17" s="589" t="s">
        <v>18</v>
      </c>
      <c r="D17" s="589"/>
      <c r="E17" s="595">
        <f>Foundation!H27</f>
        <v>1565</v>
      </c>
      <c r="F17" s="590"/>
      <c r="G17" s="591"/>
      <c r="H17" s="578"/>
      <c r="I17" s="135"/>
      <c r="J17" s="135"/>
      <c r="K17" s="135"/>
      <c r="L17" s="135"/>
      <c r="M17" s="138"/>
      <c r="N17" s="139"/>
      <c r="X17" s="150">
        <f t="shared" si="0"/>
        <v>0</v>
      </c>
      <c r="Y17" s="576">
        <v>200</v>
      </c>
    </row>
    <row r="18" spans="1:25" s="145" customFormat="1" ht="39.75" customHeight="1" x14ac:dyDescent="0.25">
      <c r="A18" s="602" t="s">
        <v>227</v>
      </c>
      <c r="B18" s="595" t="s">
        <v>228</v>
      </c>
      <c r="C18" s="589" t="s">
        <v>18</v>
      </c>
      <c r="D18" s="589"/>
      <c r="E18" s="593">
        <f>Foundation!H30</f>
        <v>0</v>
      </c>
      <c r="F18" s="590"/>
      <c r="G18" s="591"/>
      <c r="H18" s="578"/>
      <c r="I18" s="135"/>
      <c r="J18" s="135"/>
      <c r="K18" s="135"/>
      <c r="L18" s="135"/>
      <c r="M18" s="138"/>
      <c r="X18" s="150">
        <f t="shared" si="0"/>
        <v>0</v>
      </c>
      <c r="Y18" s="576">
        <v>160</v>
      </c>
    </row>
    <row r="19" spans="1:25" s="150" customFormat="1" ht="24.95" customHeight="1" thickBot="1" x14ac:dyDescent="0.35">
      <c r="A19" s="597"/>
      <c r="B19" s="598"/>
      <c r="C19" s="598"/>
      <c r="D19" s="598"/>
      <c r="E19" s="598"/>
      <c r="F19" s="590"/>
      <c r="G19" s="603"/>
      <c r="H19" s="312"/>
      <c r="I19" s="149"/>
      <c r="J19" s="149"/>
      <c r="K19" s="135"/>
      <c r="L19" s="135"/>
      <c r="M19" s="153"/>
      <c r="X19" s="150">
        <f t="shared" si="0"/>
        <v>0</v>
      </c>
      <c r="Y19" s="576">
        <v>0</v>
      </c>
    </row>
    <row r="20" spans="1:25" s="128" customFormat="1" ht="22.5" customHeight="1" thickTop="1" x14ac:dyDescent="0.3">
      <c r="A20" s="811" t="s">
        <v>543</v>
      </c>
      <c r="B20" s="812"/>
      <c r="C20" s="812"/>
      <c r="D20" s="813"/>
      <c r="E20" s="598"/>
      <c r="F20" s="590">
        <v>0</v>
      </c>
      <c r="G20" s="599"/>
      <c r="H20" s="579"/>
      <c r="I20" s="126"/>
      <c r="J20" s="126"/>
      <c r="K20" s="126"/>
      <c r="L20" s="126"/>
      <c r="M20" s="127"/>
      <c r="X20" s="150">
        <f t="shared" si="0"/>
        <v>0</v>
      </c>
      <c r="Y20" s="576">
        <v>0</v>
      </c>
    </row>
    <row r="21" spans="1:25" s="128" customFormat="1" ht="37.5" customHeight="1" x14ac:dyDescent="0.3">
      <c r="A21" s="597" t="s">
        <v>35</v>
      </c>
      <c r="B21" s="598" t="s">
        <v>36</v>
      </c>
      <c r="C21" s="598" t="s">
        <v>59</v>
      </c>
      <c r="D21" s="598"/>
      <c r="E21" s="598" t="s">
        <v>37</v>
      </c>
      <c r="F21" s="590"/>
      <c r="G21" s="600"/>
      <c r="H21" s="577"/>
      <c r="I21" s="132"/>
      <c r="J21" s="132"/>
      <c r="K21" s="132"/>
      <c r="L21" s="132"/>
      <c r="M21" s="133"/>
      <c r="X21" s="150">
        <f t="shared" si="0"/>
        <v>0</v>
      </c>
      <c r="Y21" s="576" t="e">
        <v>#VALUE!</v>
      </c>
    </row>
    <row r="22" spans="1:25" s="128" customFormat="1" ht="26.25" customHeight="1" x14ac:dyDescent="0.3">
      <c r="A22" s="597"/>
      <c r="B22" s="598" t="s">
        <v>540</v>
      </c>
      <c r="C22" s="598"/>
      <c r="D22" s="598"/>
      <c r="E22" s="598"/>
      <c r="F22" s="590"/>
      <c r="G22" s="600"/>
      <c r="H22" s="577"/>
      <c r="I22" s="132"/>
      <c r="J22" s="132"/>
      <c r="K22" s="132"/>
      <c r="L22" s="132"/>
      <c r="M22" s="133"/>
      <c r="X22" s="150">
        <f t="shared" si="0"/>
        <v>0</v>
      </c>
      <c r="Y22" s="576">
        <v>0</v>
      </c>
    </row>
    <row r="23" spans="1:25" s="145" customFormat="1" ht="174" customHeight="1" x14ac:dyDescent="0.25">
      <c r="A23" s="602" t="s">
        <v>62</v>
      </c>
      <c r="B23" s="595" t="s">
        <v>121</v>
      </c>
      <c r="C23" s="589"/>
      <c r="D23" s="589"/>
      <c r="E23" s="595"/>
      <c r="F23" s="590"/>
      <c r="G23" s="591"/>
      <c r="H23" s="578"/>
      <c r="I23" s="135"/>
      <c r="J23" s="135"/>
      <c r="K23" s="135"/>
      <c r="L23" s="135"/>
      <c r="M23" s="138"/>
      <c r="X23" s="150">
        <f t="shared" si="0"/>
        <v>0</v>
      </c>
      <c r="Y23" s="576">
        <v>0</v>
      </c>
    </row>
    <row r="24" spans="1:25" s="150" customFormat="1" ht="15" customHeight="1" x14ac:dyDescent="0.25">
      <c r="A24" s="592" t="s">
        <v>64</v>
      </c>
      <c r="B24" s="589" t="s">
        <v>86</v>
      </c>
      <c r="C24" s="589" t="s">
        <v>9</v>
      </c>
      <c r="D24" s="589" t="s">
        <v>551</v>
      </c>
      <c r="E24" s="593">
        <f>SUM('STAFF RESIDENCE '!H11:H13)</f>
        <v>554.05999999999995</v>
      </c>
      <c r="F24" s="590"/>
      <c r="G24" s="591"/>
      <c r="H24" s="312">
        <f>E24*2.5%</f>
        <v>13.8515</v>
      </c>
      <c r="I24" s="149">
        <v>223</v>
      </c>
      <c r="J24" s="149">
        <f>H24*I24</f>
        <v>3088.8845000000001</v>
      </c>
      <c r="K24" s="135"/>
      <c r="L24" s="135"/>
      <c r="M24" s="153"/>
      <c r="N24" s="150">
        <f>(E24*1.5%)*223</f>
        <v>1853.3306999999998</v>
      </c>
      <c r="X24" s="150">
        <f t="shared" si="0"/>
        <v>0</v>
      </c>
      <c r="Y24" s="576">
        <v>559.25600000000009</v>
      </c>
    </row>
    <row r="25" spans="1:25" s="150" customFormat="1" ht="15" customHeight="1" x14ac:dyDescent="0.25">
      <c r="A25" s="592" t="s">
        <v>75</v>
      </c>
      <c r="B25" s="589" t="s">
        <v>160</v>
      </c>
      <c r="C25" s="589" t="s">
        <v>9</v>
      </c>
      <c r="D25" s="589" t="s">
        <v>551</v>
      </c>
      <c r="E25" s="593">
        <f>'STAFF RESIDENCE '!H32</f>
        <v>443.53125</v>
      </c>
      <c r="F25" s="590"/>
      <c r="G25" s="591"/>
      <c r="H25" s="312">
        <f>E25*1.5%</f>
        <v>6.6529687499999994</v>
      </c>
      <c r="I25" s="149">
        <v>223</v>
      </c>
      <c r="J25" s="149">
        <f>H25*I25</f>
        <v>1483.61203125</v>
      </c>
      <c r="K25" s="135"/>
      <c r="L25" s="135"/>
      <c r="M25" s="153"/>
      <c r="N25" s="150">
        <f t="shared" ref="N25:N28" si="1">(E25*1.5%)*223</f>
        <v>1483.61203125</v>
      </c>
      <c r="X25" s="150">
        <f t="shared" si="0"/>
        <v>0</v>
      </c>
      <c r="Y25" s="576">
        <v>559.25600000000009</v>
      </c>
    </row>
    <row r="26" spans="1:25" s="150" customFormat="1" ht="15" customHeight="1" x14ac:dyDescent="0.25">
      <c r="A26" s="592" t="s">
        <v>76</v>
      </c>
      <c r="B26" s="589" t="s">
        <v>161</v>
      </c>
      <c r="C26" s="589" t="s">
        <v>9</v>
      </c>
      <c r="D26" s="589" t="s">
        <v>551</v>
      </c>
      <c r="E26" s="593">
        <f>'STAFF RESIDENCE '!H37</f>
        <v>224.85</v>
      </c>
      <c r="F26" s="590"/>
      <c r="G26" s="591"/>
      <c r="H26" s="312">
        <f>E26*2.5%</f>
        <v>5.6212499999999999</v>
      </c>
      <c r="I26" s="149">
        <v>223</v>
      </c>
      <c r="J26" s="149">
        <f>H26*I26</f>
        <v>1253.5387499999999</v>
      </c>
      <c r="K26" s="135"/>
      <c r="L26" s="135"/>
      <c r="M26" s="153"/>
      <c r="N26" s="150">
        <f t="shared" si="1"/>
        <v>752.12324999999998</v>
      </c>
      <c r="X26" s="150">
        <f t="shared" si="0"/>
        <v>0</v>
      </c>
      <c r="Y26" s="576">
        <v>559.25600000000009</v>
      </c>
    </row>
    <row r="27" spans="1:25" s="150" customFormat="1" ht="15" customHeight="1" x14ac:dyDescent="0.25">
      <c r="A27" s="592" t="s">
        <v>77</v>
      </c>
      <c r="B27" s="589" t="s">
        <v>162</v>
      </c>
      <c r="C27" s="589" t="s">
        <v>9</v>
      </c>
      <c r="D27" s="589" t="s">
        <v>551</v>
      </c>
      <c r="E27" s="593">
        <f>'STAFF RESIDENCE '!H41</f>
        <v>1852.5</v>
      </c>
      <c r="F27" s="590"/>
      <c r="G27" s="591"/>
      <c r="H27" s="312">
        <f>E27*1.5%</f>
        <v>27.787499999999998</v>
      </c>
      <c r="I27" s="149">
        <v>223</v>
      </c>
      <c r="J27" s="149">
        <f>H27*I27</f>
        <v>6196.6124999999993</v>
      </c>
      <c r="K27" s="135"/>
      <c r="L27" s="135"/>
      <c r="M27" s="153"/>
      <c r="N27" s="150">
        <f t="shared" si="1"/>
        <v>6196.6124999999993</v>
      </c>
      <c r="X27" s="150">
        <f t="shared" si="0"/>
        <v>0</v>
      </c>
      <c r="Y27" s="576">
        <v>559.25600000000009</v>
      </c>
    </row>
    <row r="28" spans="1:25" s="150" customFormat="1" ht="15" customHeight="1" x14ac:dyDescent="0.25">
      <c r="A28" s="592" t="s">
        <v>211</v>
      </c>
      <c r="B28" s="589" t="s">
        <v>87</v>
      </c>
      <c r="C28" s="589" t="s">
        <v>9</v>
      </c>
      <c r="D28" s="589" t="s">
        <v>551</v>
      </c>
      <c r="E28" s="593">
        <v>120</v>
      </c>
      <c r="F28" s="590"/>
      <c r="G28" s="591"/>
      <c r="H28" s="312">
        <f>E28*1.25%</f>
        <v>1.5</v>
      </c>
      <c r="I28" s="149">
        <v>223</v>
      </c>
      <c r="J28" s="149">
        <f>H28*I28</f>
        <v>334.5</v>
      </c>
      <c r="K28" s="135">
        <f>SUM(J24:J28)</f>
        <v>12357.147781249998</v>
      </c>
      <c r="L28" s="135"/>
      <c r="M28" s="153"/>
      <c r="N28" s="150">
        <f t="shared" si="1"/>
        <v>401.4</v>
      </c>
      <c r="X28" s="150">
        <f t="shared" si="0"/>
        <v>0</v>
      </c>
      <c r="Y28" s="576">
        <v>559.25600000000009</v>
      </c>
    </row>
    <row r="29" spans="1:25" s="145" customFormat="1" ht="115.5" customHeight="1" x14ac:dyDescent="0.25">
      <c r="A29" s="602" t="s">
        <v>66</v>
      </c>
      <c r="B29" s="595" t="s">
        <v>80</v>
      </c>
      <c r="C29" s="589"/>
      <c r="D29" s="589"/>
      <c r="E29" s="593"/>
      <c r="F29" s="590"/>
      <c r="G29" s="591"/>
      <c r="H29" s="577">
        <v>148</v>
      </c>
      <c r="I29" s="132">
        <v>320</v>
      </c>
      <c r="J29" s="137"/>
      <c r="K29" s="135"/>
      <c r="L29" s="135"/>
      <c r="M29" s="138"/>
      <c r="X29" s="150">
        <f t="shared" si="0"/>
        <v>0</v>
      </c>
      <c r="Y29" s="576">
        <v>0</v>
      </c>
    </row>
    <row r="30" spans="1:25" s="150" customFormat="1" ht="15" customHeight="1" x14ac:dyDescent="0.25">
      <c r="A30" s="592" t="s">
        <v>64</v>
      </c>
      <c r="B30" s="589" t="s">
        <v>88</v>
      </c>
      <c r="C30" s="589" t="s">
        <v>81</v>
      </c>
      <c r="D30" s="589" t="s">
        <v>559</v>
      </c>
      <c r="E30" s="593">
        <f>K28</f>
        <v>12357.147781249998</v>
      </c>
      <c r="F30" s="590"/>
      <c r="G30" s="591"/>
      <c r="H30" s="580" t="s">
        <v>81</v>
      </c>
      <c r="I30" s="132">
        <v>260</v>
      </c>
      <c r="J30" s="149"/>
      <c r="K30" s="135"/>
      <c r="L30" s="135"/>
      <c r="M30" s="153"/>
      <c r="O30" s="145">
        <f>SUM(N24:N28)</f>
        <v>10687.078481249999</v>
      </c>
      <c r="X30" s="150">
        <f t="shared" si="0"/>
        <v>0</v>
      </c>
      <c r="Y30" s="576">
        <v>283.2</v>
      </c>
    </row>
    <row r="31" spans="1:25" s="145" customFormat="1" ht="46.5" customHeight="1" x14ac:dyDescent="0.25">
      <c r="A31" s="602" t="s">
        <v>68</v>
      </c>
      <c r="B31" s="595" t="s">
        <v>89</v>
      </c>
      <c r="C31" s="589"/>
      <c r="D31" s="589"/>
      <c r="E31" s="593"/>
      <c r="F31" s="590"/>
      <c r="G31" s="591"/>
      <c r="H31" s="581" t="s">
        <v>206</v>
      </c>
      <c r="I31" s="148">
        <v>520</v>
      </c>
      <c r="J31" s="135"/>
      <c r="K31" s="135"/>
      <c r="L31" s="135"/>
      <c r="M31" s="138"/>
      <c r="X31" s="150">
        <f t="shared" si="0"/>
        <v>0</v>
      </c>
      <c r="Y31" s="576">
        <v>0</v>
      </c>
    </row>
    <row r="32" spans="1:25" s="150" customFormat="1" ht="15" customHeight="1" x14ac:dyDescent="0.25">
      <c r="A32" s="592" t="s">
        <v>64</v>
      </c>
      <c r="B32" s="589" t="s">
        <v>88</v>
      </c>
      <c r="C32" s="589" t="s">
        <v>9</v>
      </c>
      <c r="D32" s="589" t="s">
        <v>554</v>
      </c>
      <c r="E32" s="593">
        <f>'STAFF RESIDENCE '!H25</f>
        <v>5089.5</v>
      </c>
      <c r="F32" s="590"/>
      <c r="G32" s="591"/>
      <c r="H32" s="312" t="s">
        <v>207</v>
      </c>
      <c r="I32" s="149">
        <v>520</v>
      </c>
      <c r="J32" s="149"/>
      <c r="K32" s="135"/>
      <c r="L32" s="135"/>
      <c r="M32" s="153"/>
      <c r="X32" s="150">
        <f t="shared" si="0"/>
        <v>0</v>
      </c>
      <c r="Y32" s="576">
        <v>528.08000000000004</v>
      </c>
    </row>
    <row r="33" spans="1:25" s="145" customFormat="1" ht="141" customHeight="1" x14ac:dyDescent="0.3">
      <c r="A33" s="602" t="s">
        <v>69</v>
      </c>
      <c r="B33" s="595" t="s">
        <v>583</v>
      </c>
      <c r="C33" s="589" t="s">
        <v>18</v>
      </c>
      <c r="D33" s="589" t="s">
        <v>548</v>
      </c>
      <c r="E33" s="593">
        <f>Foundation!H17</f>
        <v>2237</v>
      </c>
      <c r="F33" s="590"/>
      <c r="G33" s="591"/>
      <c r="H33" s="578" t="s">
        <v>208</v>
      </c>
      <c r="I33" s="135">
        <v>75</v>
      </c>
      <c r="J33" s="135"/>
      <c r="K33" s="135"/>
      <c r="L33" s="135"/>
      <c r="M33" s="138"/>
      <c r="X33" s="150">
        <f t="shared" si="0"/>
        <v>0</v>
      </c>
      <c r="Y33" s="576">
        <v>27.727999999999998</v>
      </c>
    </row>
    <row r="34" spans="1:25" s="145" customFormat="1" ht="36.75" customHeight="1" x14ac:dyDescent="0.25">
      <c r="A34" s="602" t="s">
        <v>71</v>
      </c>
      <c r="B34" s="595" t="s">
        <v>167</v>
      </c>
      <c r="C34" s="589" t="s">
        <v>9</v>
      </c>
      <c r="D34" s="589" t="s">
        <v>557</v>
      </c>
      <c r="E34" s="593">
        <f>'STAFF RESIDENCE '!H50</f>
        <v>3705</v>
      </c>
      <c r="F34" s="590"/>
      <c r="G34" s="591"/>
      <c r="H34" s="578"/>
      <c r="I34" s="135"/>
      <c r="J34" s="135"/>
      <c r="K34" s="135"/>
      <c r="L34" s="135"/>
      <c r="M34" s="138"/>
      <c r="X34" s="150">
        <f t="shared" si="0"/>
        <v>0</v>
      </c>
      <c r="Y34" s="576">
        <v>78.207999999999998</v>
      </c>
    </row>
    <row r="35" spans="1:25" s="145" customFormat="1" ht="89.25" customHeight="1" x14ac:dyDescent="0.25">
      <c r="A35" s="602" t="s">
        <v>74</v>
      </c>
      <c r="B35" s="595" t="s">
        <v>93</v>
      </c>
      <c r="C35" s="589" t="s">
        <v>9</v>
      </c>
      <c r="D35" s="601" t="s">
        <v>550</v>
      </c>
      <c r="E35" s="593">
        <f>'STAFF RESIDENCE '!H53</f>
        <v>926.25</v>
      </c>
      <c r="F35" s="590"/>
      <c r="G35" s="591"/>
      <c r="H35" s="578"/>
      <c r="I35" s="135"/>
      <c r="J35" s="135"/>
      <c r="K35" s="135"/>
      <c r="L35" s="135"/>
      <c r="M35" s="138"/>
      <c r="X35" s="150">
        <f t="shared" si="0"/>
        <v>0</v>
      </c>
      <c r="Y35" s="576">
        <v>388.82399999999996</v>
      </c>
    </row>
    <row r="36" spans="1:25" s="145" customFormat="1" ht="108.75" customHeight="1" x14ac:dyDescent="0.25">
      <c r="A36" s="602" t="s">
        <v>79</v>
      </c>
      <c r="B36" s="595" t="s">
        <v>123</v>
      </c>
      <c r="C36" s="589"/>
      <c r="D36" s="589"/>
      <c r="E36" s="593"/>
      <c r="F36" s="590"/>
      <c r="G36" s="591"/>
      <c r="H36" s="578"/>
      <c r="I36" s="135"/>
      <c r="J36" s="135"/>
      <c r="K36" s="135"/>
      <c r="L36" s="135"/>
      <c r="M36" s="138"/>
      <c r="X36" s="150">
        <f t="shared" si="0"/>
        <v>0</v>
      </c>
      <c r="Y36" s="576">
        <v>0</v>
      </c>
    </row>
    <row r="37" spans="1:25" s="150" customFormat="1" ht="15" customHeight="1" x14ac:dyDescent="0.25">
      <c r="A37" s="592" t="s">
        <v>64</v>
      </c>
      <c r="B37" s="589" t="s">
        <v>88</v>
      </c>
      <c r="C37" s="589" t="s">
        <v>18</v>
      </c>
      <c r="D37" s="589" t="s">
        <v>558</v>
      </c>
      <c r="E37" s="593">
        <f>'STAFF RESIDENCE '!H47</f>
        <v>14597.44</v>
      </c>
      <c r="F37" s="590"/>
      <c r="G37" s="591"/>
      <c r="H37" s="312"/>
      <c r="I37" s="149"/>
      <c r="J37" s="149"/>
      <c r="K37" s="135"/>
      <c r="L37" s="135"/>
      <c r="M37" s="153"/>
      <c r="X37" s="150">
        <f t="shared" si="0"/>
        <v>0</v>
      </c>
      <c r="Y37" s="576">
        <v>54.720000000000006</v>
      </c>
    </row>
    <row r="38" spans="1:25" s="145" customFormat="1" ht="74.25" customHeight="1" x14ac:dyDescent="0.25">
      <c r="A38" s="602" t="s">
        <v>82</v>
      </c>
      <c r="B38" s="595" t="s">
        <v>90</v>
      </c>
      <c r="C38" s="589"/>
      <c r="D38" s="589"/>
      <c r="E38" s="593"/>
      <c r="F38" s="590"/>
      <c r="G38" s="591"/>
      <c r="H38" s="578"/>
      <c r="I38" s="135"/>
      <c r="J38" s="135"/>
      <c r="K38" s="135"/>
      <c r="L38" s="135"/>
      <c r="M38" s="138"/>
      <c r="X38" s="150">
        <f t="shared" si="0"/>
        <v>0</v>
      </c>
      <c r="Y38" s="576">
        <v>0</v>
      </c>
    </row>
    <row r="39" spans="1:25" s="150" customFormat="1" ht="15" customHeight="1" x14ac:dyDescent="0.25">
      <c r="A39" s="592" t="s">
        <v>64</v>
      </c>
      <c r="B39" s="589" t="s">
        <v>88</v>
      </c>
      <c r="C39" s="589" t="s">
        <v>18</v>
      </c>
      <c r="D39" s="589" t="s">
        <v>558</v>
      </c>
      <c r="E39" s="593">
        <f>'STAFF RESIDENCE '!H41</f>
        <v>1852.5</v>
      </c>
      <c r="F39" s="590"/>
      <c r="G39" s="591"/>
      <c r="H39" s="312"/>
      <c r="I39" s="149"/>
      <c r="J39" s="149"/>
      <c r="K39" s="135"/>
      <c r="L39" s="135"/>
      <c r="M39" s="153"/>
      <c r="X39" s="150">
        <f t="shared" si="0"/>
        <v>0</v>
      </c>
      <c r="Y39" s="576">
        <v>54.720000000000006</v>
      </c>
    </row>
    <row r="40" spans="1:25" s="150" customFormat="1" ht="24.95" customHeight="1" thickBot="1" x14ac:dyDescent="0.35">
      <c r="A40" s="604" t="s">
        <v>115</v>
      </c>
      <c r="B40" s="605"/>
      <c r="C40" s="605"/>
      <c r="D40" s="605"/>
      <c r="E40" s="605"/>
      <c r="F40" s="605"/>
      <c r="G40" s="606">
        <f>SUM(G4:G39)</f>
        <v>0</v>
      </c>
      <c r="H40" s="312"/>
      <c r="I40" s="149"/>
      <c r="J40" s="149"/>
      <c r="K40" s="135"/>
      <c r="L40" s="135"/>
      <c r="M40" s="153"/>
    </row>
    <row r="41" spans="1:25" s="150" customFormat="1" x14ac:dyDescent="0.2"/>
    <row r="42" spans="1:25" s="150" customFormat="1" x14ac:dyDescent="0.2"/>
    <row r="43" spans="1:25" s="150" customFormat="1" x14ac:dyDescent="0.2"/>
    <row r="44" spans="1:25" s="150" customFormat="1" x14ac:dyDescent="0.2"/>
    <row r="45" spans="1:25" s="150" customFormat="1" x14ac:dyDescent="0.2"/>
    <row r="46" spans="1:25" s="150" customFormat="1" x14ac:dyDescent="0.2"/>
    <row r="47" spans="1:25" s="150" customFormat="1" x14ac:dyDescent="0.2"/>
    <row r="48" spans="1:25" s="150" customFormat="1" x14ac:dyDescent="0.2"/>
    <row r="49" s="150" customFormat="1" x14ac:dyDescent="0.2"/>
    <row r="50" s="150" customFormat="1" x14ac:dyDescent="0.2"/>
    <row r="51" s="150" customFormat="1" x14ac:dyDescent="0.2"/>
    <row r="52" s="150" customFormat="1" x14ac:dyDescent="0.2"/>
    <row r="53" s="150" customFormat="1" x14ac:dyDescent="0.2"/>
    <row r="54" s="150" customFormat="1" x14ac:dyDescent="0.2"/>
    <row r="55" s="150" customFormat="1" x14ac:dyDescent="0.2"/>
    <row r="56" s="150" customFormat="1" x14ac:dyDescent="0.2"/>
    <row r="57" s="150" customFormat="1" x14ac:dyDescent="0.2"/>
    <row r="58" s="150" customFormat="1" x14ac:dyDescent="0.2"/>
    <row r="59" s="150" customFormat="1" x14ac:dyDescent="0.2"/>
    <row r="60" s="150" customFormat="1" x14ac:dyDescent="0.2"/>
    <row r="61" s="150" customFormat="1" x14ac:dyDescent="0.2"/>
    <row r="62" s="150" customFormat="1" x14ac:dyDescent="0.2"/>
    <row r="63" s="150" customFormat="1" x14ac:dyDescent="0.2"/>
    <row r="64" s="150" customFormat="1" x14ac:dyDescent="0.2"/>
    <row r="65" s="150" customFormat="1" x14ac:dyDescent="0.2"/>
    <row r="66" s="150" customFormat="1" x14ac:dyDescent="0.2"/>
    <row r="67" s="150" customFormat="1" x14ac:dyDescent="0.2"/>
    <row r="68" s="150" customFormat="1" x14ac:dyDescent="0.2"/>
    <row r="69" s="150" customFormat="1" x14ac:dyDescent="0.2"/>
    <row r="70" s="150" customFormat="1" x14ac:dyDescent="0.2"/>
    <row r="71" s="150" customFormat="1" x14ac:dyDescent="0.2"/>
    <row r="72" s="150" customFormat="1" x14ac:dyDescent="0.2"/>
    <row r="73" s="150" customFormat="1" x14ac:dyDescent="0.2"/>
    <row r="74" s="150" customFormat="1" x14ac:dyDescent="0.2"/>
    <row r="75" s="150" customFormat="1" x14ac:dyDescent="0.2"/>
    <row r="76" s="150" customFormat="1" x14ac:dyDescent="0.2"/>
    <row r="77" s="150" customFormat="1" x14ac:dyDescent="0.2"/>
    <row r="78" s="150" customFormat="1" x14ac:dyDescent="0.2"/>
    <row r="79" s="150" customFormat="1" x14ac:dyDescent="0.2"/>
    <row r="80" s="150" customFormat="1" x14ac:dyDescent="0.2"/>
    <row r="81" s="150" customFormat="1" x14ac:dyDescent="0.2"/>
    <row r="82" s="150" customFormat="1" x14ac:dyDescent="0.2"/>
    <row r="83" s="150" customFormat="1" x14ac:dyDescent="0.2"/>
    <row r="84" s="150" customFormat="1" x14ac:dyDescent="0.2"/>
    <row r="85" s="150" customFormat="1" x14ac:dyDescent="0.2"/>
    <row r="86" s="150" customFormat="1" x14ac:dyDescent="0.2"/>
    <row r="87" s="150" customFormat="1" x14ac:dyDescent="0.2"/>
    <row r="88" s="150" customFormat="1" x14ac:dyDescent="0.2"/>
    <row r="89" s="150" customFormat="1" x14ac:dyDescent="0.2"/>
    <row r="90" s="150" customFormat="1" x14ac:dyDescent="0.2"/>
    <row r="91" s="150" customFormat="1" x14ac:dyDescent="0.2"/>
    <row r="92" s="150" customFormat="1" x14ac:dyDescent="0.2"/>
    <row r="93" s="150" customFormat="1" x14ac:dyDescent="0.2"/>
    <row r="94" s="150" customFormat="1" x14ac:dyDescent="0.2"/>
    <row r="95" s="150" customFormat="1" x14ac:dyDescent="0.2"/>
    <row r="96" s="150" customFormat="1" x14ac:dyDescent="0.2"/>
    <row r="97" s="150" customFormat="1" x14ac:dyDescent="0.2"/>
    <row r="98" s="150" customFormat="1" x14ac:dyDescent="0.2"/>
    <row r="99" s="150" customFormat="1" x14ac:dyDescent="0.2"/>
    <row r="100" s="150" customFormat="1" x14ac:dyDescent="0.2"/>
    <row r="101" s="150" customFormat="1" x14ac:dyDescent="0.2"/>
    <row r="102" s="150" customFormat="1" x14ac:dyDescent="0.2"/>
    <row r="103" s="150" customFormat="1" x14ac:dyDescent="0.2"/>
    <row r="104" s="150" customFormat="1" x14ac:dyDescent="0.2"/>
    <row r="105" s="150" customFormat="1" x14ac:dyDescent="0.2"/>
    <row r="106" s="150" customFormat="1" x14ac:dyDescent="0.2"/>
    <row r="107" s="150" customFormat="1" x14ac:dyDescent="0.2"/>
    <row r="108" s="150" customFormat="1" x14ac:dyDescent="0.2"/>
    <row r="109" s="150" customFormat="1" x14ac:dyDescent="0.2"/>
    <row r="110" s="150" customFormat="1" x14ac:dyDescent="0.2"/>
    <row r="111" s="150" customFormat="1" x14ac:dyDescent="0.2"/>
    <row r="112" s="150" customFormat="1" x14ac:dyDescent="0.2"/>
    <row r="113" s="150" customFormat="1" x14ac:dyDescent="0.2"/>
    <row r="114" s="150" customFormat="1" x14ac:dyDescent="0.2"/>
    <row r="115" s="150" customFormat="1" x14ac:dyDescent="0.2"/>
    <row r="116" s="150" customFormat="1" x14ac:dyDescent="0.2"/>
    <row r="117" s="150" customFormat="1" x14ac:dyDescent="0.2"/>
    <row r="118" s="150" customFormat="1" x14ac:dyDescent="0.2"/>
    <row r="119" s="150" customFormat="1" x14ac:dyDescent="0.2"/>
    <row r="120" s="150" customFormat="1" x14ac:dyDescent="0.2"/>
    <row r="121" s="150" customFormat="1" x14ac:dyDescent="0.2"/>
    <row r="122" s="150" customFormat="1" x14ac:dyDescent="0.2"/>
    <row r="123" s="150" customFormat="1" x14ac:dyDescent="0.2"/>
    <row r="124" s="150" customFormat="1" x14ac:dyDescent="0.2"/>
    <row r="125" s="150" customFormat="1" x14ac:dyDescent="0.2"/>
    <row r="126" s="150" customFormat="1" x14ac:dyDescent="0.2"/>
    <row r="127" s="150" customFormat="1" x14ac:dyDescent="0.2"/>
    <row r="128" s="150" customFormat="1" x14ac:dyDescent="0.2"/>
    <row r="129" s="150" customFormat="1" x14ac:dyDescent="0.2"/>
    <row r="130" s="150" customFormat="1" x14ac:dyDescent="0.2"/>
    <row r="131" s="150" customFormat="1" x14ac:dyDescent="0.2"/>
    <row r="132" s="150" customFormat="1" x14ac:dyDescent="0.2"/>
    <row r="133" s="150" customFormat="1" x14ac:dyDescent="0.2"/>
    <row r="134" s="150" customFormat="1" x14ac:dyDescent="0.2"/>
    <row r="135" s="150" customFormat="1" x14ac:dyDescent="0.2"/>
    <row r="136" s="150" customFormat="1" x14ac:dyDescent="0.2"/>
    <row r="137" s="150" customFormat="1" x14ac:dyDescent="0.2"/>
    <row r="138" s="150" customFormat="1" x14ac:dyDescent="0.2"/>
    <row r="139" s="150" customFormat="1" x14ac:dyDescent="0.2"/>
    <row r="140" s="150" customFormat="1" x14ac:dyDescent="0.2"/>
    <row r="141" s="150" customFormat="1" x14ac:dyDescent="0.2"/>
    <row r="142" s="150" customFormat="1" x14ac:dyDescent="0.2"/>
    <row r="143" s="150" customFormat="1" x14ac:dyDescent="0.2"/>
    <row r="144" s="150" customFormat="1" x14ac:dyDescent="0.2"/>
    <row r="145" s="150" customFormat="1" x14ac:dyDescent="0.2"/>
    <row r="146" s="150" customFormat="1" x14ac:dyDescent="0.2"/>
    <row r="147" s="150" customFormat="1" x14ac:dyDescent="0.2"/>
    <row r="148" s="150" customFormat="1" x14ac:dyDescent="0.2"/>
    <row r="149" s="150" customFormat="1" x14ac:dyDescent="0.2"/>
    <row r="150" s="150" customFormat="1" x14ac:dyDescent="0.2"/>
    <row r="151" s="150" customFormat="1" x14ac:dyDescent="0.2"/>
    <row r="152" s="150" customFormat="1" x14ac:dyDescent="0.2"/>
    <row r="153" s="150" customFormat="1" x14ac:dyDescent="0.2"/>
    <row r="154" s="150" customFormat="1" x14ac:dyDescent="0.2"/>
    <row r="155" s="150" customFormat="1" x14ac:dyDescent="0.2"/>
    <row r="156" s="150" customFormat="1" x14ac:dyDescent="0.2"/>
    <row r="157" s="150" customFormat="1" x14ac:dyDescent="0.2"/>
    <row r="158" s="150" customFormat="1" x14ac:dyDescent="0.2"/>
    <row r="159" s="150" customFormat="1" x14ac:dyDescent="0.2"/>
    <row r="160" s="150" customFormat="1" x14ac:dyDescent="0.2"/>
    <row r="161" s="150" customFormat="1" x14ac:dyDescent="0.2"/>
    <row r="162" s="150" customFormat="1" x14ac:dyDescent="0.2"/>
    <row r="163" s="150" customFormat="1" x14ac:dyDescent="0.2"/>
    <row r="164" s="150" customFormat="1" x14ac:dyDescent="0.2"/>
    <row r="165" s="150" customFormat="1" x14ac:dyDescent="0.2"/>
    <row r="166" s="150" customFormat="1" x14ac:dyDescent="0.2"/>
    <row r="167" s="150" customFormat="1" x14ac:dyDescent="0.2"/>
    <row r="168" s="150" customFormat="1" x14ac:dyDescent="0.2"/>
    <row r="169" s="150" customFormat="1" x14ac:dyDescent="0.2"/>
    <row r="170" s="150" customFormat="1" x14ac:dyDescent="0.2"/>
    <row r="171" s="150" customFormat="1" x14ac:dyDescent="0.2"/>
    <row r="172" s="150" customFormat="1" x14ac:dyDescent="0.2"/>
    <row r="173" s="150" customFormat="1" x14ac:dyDescent="0.2"/>
    <row r="174" s="150" customFormat="1" x14ac:dyDescent="0.2"/>
    <row r="175" s="150" customFormat="1" x14ac:dyDescent="0.2"/>
    <row r="176" s="150" customFormat="1" x14ac:dyDescent="0.2"/>
    <row r="177" s="150" customFormat="1" x14ac:dyDescent="0.2"/>
    <row r="178" s="150" customFormat="1" x14ac:dyDescent="0.2"/>
    <row r="179" s="150" customFormat="1" x14ac:dyDescent="0.2"/>
    <row r="180" s="150" customFormat="1" x14ac:dyDescent="0.2"/>
    <row r="181" s="150" customFormat="1" x14ac:dyDescent="0.2"/>
    <row r="182" s="150" customFormat="1" x14ac:dyDescent="0.2"/>
    <row r="183" s="150" customFormat="1" x14ac:dyDescent="0.2"/>
    <row r="184" s="150" customFormat="1" x14ac:dyDescent="0.2"/>
    <row r="185" s="150" customFormat="1" x14ac:dyDescent="0.2"/>
    <row r="186" s="150" customFormat="1" x14ac:dyDescent="0.2"/>
    <row r="187" s="150" customFormat="1" x14ac:dyDescent="0.2"/>
    <row r="188" s="150" customFormat="1" x14ac:dyDescent="0.2"/>
    <row r="189" s="150" customFormat="1" x14ac:dyDescent="0.2"/>
    <row r="190" s="150" customFormat="1" x14ac:dyDescent="0.2"/>
    <row r="191" s="150" customFormat="1" x14ac:dyDescent="0.2"/>
    <row r="192" s="150" customFormat="1" x14ac:dyDescent="0.2"/>
    <row r="193" s="150" customFormat="1" x14ac:dyDescent="0.2"/>
    <row r="194" s="150" customFormat="1" x14ac:dyDescent="0.2"/>
    <row r="195" s="150" customFormat="1" x14ac:dyDescent="0.2"/>
    <row r="196" s="150" customFormat="1" x14ac:dyDescent="0.2"/>
    <row r="197" s="150" customFormat="1" x14ac:dyDescent="0.2"/>
    <row r="198" s="150" customFormat="1" x14ac:dyDescent="0.2"/>
    <row r="199" s="150" customFormat="1" x14ac:dyDescent="0.2"/>
    <row r="200" s="150" customFormat="1" x14ac:dyDescent="0.2"/>
    <row r="201" s="150" customFormat="1" x14ac:dyDescent="0.2"/>
    <row r="202" s="150" customFormat="1" x14ac:dyDescent="0.2"/>
    <row r="203" s="150" customFormat="1" x14ac:dyDescent="0.2"/>
    <row r="204" s="150" customFormat="1" x14ac:dyDescent="0.2"/>
    <row r="205" s="150" customFormat="1" x14ac:dyDescent="0.2"/>
    <row r="206" s="150" customFormat="1" x14ac:dyDescent="0.2"/>
    <row r="207" s="150" customFormat="1" x14ac:dyDescent="0.2"/>
    <row r="208" s="150" customFormat="1" x14ac:dyDescent="0.2"/>
    <row r="209" s="150" customFormat="1" x14ac:dyDescent="0.2"/>
    <row r="210" s="150" customFormat="1" x14ac:dyDescent="0.2"/>
    <row r="211" s="150" customFormat="1" x14ac:dyDescent="0.2"/>
    <row r="212" s="150" customFormat="1" x14ac:dyDescent="0.2"/>
    <row r="213" s="150" customFormat="1" x14ac:dyDescent="0.2"/>
    <row r="214" s="150" customFormat="1" x14ac:dyDescent="0.2"/>
    <row r="215" s="150" customFormat="1" x14ac:dyDescent="0.2"/>
    <row r="216" s="150" customFormat="1" x14ac:dyDescent="0.2"/>
    <row r="217" s="150" customFormat="1" x14ac:dyDescent="0.2"/>
    <row r="218" s="150" customFormat="1" x14ac:dyDescent="0.2"/>
    <row r="219" s="150" customFormat="1" x14ac:dyDescent="0.2"/>
    <row r="220" s="150" customFormat="1" x14ac:dyDescent="0.2"/>
    <row r="221" s="150" customFormat="1" x14ac:dyDescent="0.2"/>
    <row r="222" s="150" customFormat="1" x14ac:dyDescent="0.2"/>
    <row r="223" s="150" customFormat="1" x14ac:dyDescent="0.2"/>
    <row r="224" s="150" customFormat="1" x14ac:dyDescent="0.2"/>
    <row r="225" s="150" customFormat="1" x14ac:dyDescent="0.2"/>
    <row r="226" s="150" customFormat="1" x14ac:dyDescent="0.2"/>
    <row r="227" s="150" customFormat="1" x14ac:dyDescent="0.2"/>
    <row r="228" s="150" customFormat="1" x14ac:dyDescent="0.2"/>
    <row r="229" s="150" customFormat="1" x14ac:dyDescent="0.2"/>
    <row r="230" s="150" customFormat="1" x14ac:dyDescent="0.2"/>
    <row r="231" s="150" customFormat="1" x14ac:dyDescent="0.2"/>
    <row r="232" s="150" customFormat="1" x14ac:dyDescent="0.2"/>
    <row r="233" s="150" customFormat="1" x14ac:dyDescent="0.2"/>
    <row r="234" s="150" customFormat="1" x14ac:dyDescent="0.2"/>
    <row r="235" s="150" customFormat="1" x14ac:dyDescent="0.2"/>
    <row r="236" s="150" customFormat="1" x14ac:dyDescent="0.2"/>
    <row r="237" s="150" customFormat="1" x14ac:dyDescent="0.2"/>
    <row r="238" s="150" customFormat="1" x14ac:dyDescent="0.2"/>
    <row r="239" s="150" customFormat="1" x14ac:dyDescent="0.2"/>
    <row r="240" s="150" customFormat="1" x14ac:dyDescent="0.2"/>
    <row r="241" s="150" customFormat="1" x14ac:dyDescent="0.2"/>
    <row r="242" s="150" customFormat="1" x14ac:dyDescent="0.2"/>
    <row r="243" s="150" customFormat="1" x14ac:dyDescent="0.2"/>
    <row r="244" s="150" customFormat="1" x14ac:dyDescent="0.2"/>
    <row r="245" s="150" customFormat="1" x14ac:dyDescent="0.2"/>
    <row r="246" s="150" customFormat="1" x14ac:dyDescent="0.2"/>
    <row r="247" s="150" customFormat="1" x14ac:dyDescent="0.2"/>
    <row r="248" s="150" customFormat="1" x14ac:dyDescent="0.2"/>
    <row r="249" s="150" customFormat="1" x14ac:dyDescent="0.2"/>
    <row r="250" s="150" customFormat="1" x14ac:dyDescent="0.2"/>
    <row r="251" s="150" customFormat="1" x14ac:dyDescent="0.2"/>
    <row r="252" s="150" customFormat="1" x14ac:dyDescent="0.2"/>
    <row r="253" s="150" customFormat="1" x14ac:dyDescent="0.2"/>
    <row r="254" s="150" customFormat="1" x14ac:dyDescent="0.2"/>
    <row r="255" s="150" customFormat="1" x14ac:dyDescent="0.2"/>
    <row r="256" s="150" customFormat="1" x14ac:dyDescent="0.2"/>
    <row r="257" s="150" customFormat="1" x14ac:dyDescent="0.2"/>
    <row r="258" s="150" customFormat="1" x14ac:dyDescent="0.2"/>
    <row r="259" s="150" customFormat="1" x14ac:dyDescent="0.2"/>
    <row r="260" s="150" customFormat="1" x14ac:dyDescent="0.2"/>
    <row r="261" s="26" customFormat="1" x14ac:dyDescent="0.2"/>
    <row r="262" s="26" customFormat="1" x14ac:dyDescent="0.2"/>
    <row r="263" s="26" customFormat="1" x14ac:dyDescent="0.2"/>
    <row r="264" s="26" customFormat="1" x14ac:dyDescent="0.2"/>
    <row r="265" s="26" customFormat="1" x14ac:dyDescent="0.2"/>
    <row r="266" s="26" customFormat="1" x14ac:dyDescent="0.2"/>
    <row r="267" s="26" customFormat="1" x14ac:dyDescent="0.2"/>
    <row r="268" s="26" customFormat="1" x14ac:dyDescent="0.2"/>
    <row r="269" s="26" customFormat="1" x14ac:dyDescent="0.2"/>
    <row r="270" s="26" customFormat="1" x14ac:dyDescent="0.2"/>
    <row r="271" s="26" customFormat="1" x14ac:dyDescent="0.2"/>
    <row r="272" s="26" customFormat="1" x14ac:dyDescent="0.2"/>
    <row r="273" s="26" customFormat="1" x14ac:dyDescent="0.2"/>
    <row r="274" s="26" customFormat="1" x14ac:dyDescent="0.2"/>
    <row r="275" s="26" customFormat="1" x14ac:dyDescent="0.2"/>
    <row r="276" s="26" customFormat="1" x14ac:dyDescent="0.2"/>
    <row r="277" s="26" customFormat="1" x14ac:dyDescent="0.2"/>
    <row r="278" s="26" customFormat="1" x14ac:dyDescent="0.2"/>
    <row r="279" s="26" customFormat="1" x14ac:dyDescent="0.2"/>
    <row r="280" s="26" customFormat="1" x14ac:dyDescent="0.2"/>
    <row r="281" s="26" customFormat="1" x14ac:dyDescent="0.2"/>
    <row r="282" s="26" customFormat="1" x14ac:dyDescent="0.2"/>
    <row r="283" s="26" customFormat="1" x14ac:dyDescent="0.2"/>
    <row r="284" s="26" customFormat="1" x14ac:dyDescent="0.2"/>
    <row r="285" s="26" customFormat="1" x14ac:dyDescent="0.2"/>
    <row r="286" s="26" customFormat="1" x14ac:dyDescent="0.2"/>
    <row r="287" s="26" customFormat="1" x14ac:dyDescent="0.2"/>
    <row r="288" s="26" customFormat="1" x14ac:dyDescent="0.2"/>
    <row r="289" s="26" customFormat="1" x14ac:dyDescent="0.2"/>
    <row r="290" s="26" customFormat="1" x14ac:dyDescent="0.2"/>
    <row r="291" s="26" customFormat="1" x14ac:dyDescent="0.2"/>
    <row r="292" s="26" customFormat="1" x14ac:dyDescent="0.2"/>
    <row r="293" s="26" customFormat="1" x14ac:dyDescent="0.2"/>
    <row r="294" s="26" customFormat="1" x14ac:dyDescent="0.2"/>
    <row r="295" s="26" customFormat="1" x14ac:dyDescent="0.2"/>
    <row r="296" s="26" customFormat="1" x14ac:dyDescent="0.2"/>
    <row r="297" s="26" customFormat="1" x14ac:dyDescent="0.2"/>
    <row r="298" s="26" customFormat="1" x14ac:dyDescent="0.2"/>
    <row r="299" s="26" customFormat="1" x14ac:dyDescent="0.2"/>
    <row r="300" s="26" customFormat="1" x14ac:dyDescent="0.2"/>
    <row r="301" s="26" customFormat="1" x14ac:dyDescent="0.2"/>
    <row r="302" s="26" customFormat="1" x14ac:dyDescent="0.2"/>
    <row r="303" s="26" customFormat="1" x14ac:dyDescent="0.2"/>
    <row r="304" s="26" customFormat="1" x14ac:dyDescent="0.2"/>
    <row r="305" s="26" customFormat="1" x14ac:dyDescent="0.2"/>
    <row r="306" s="26" customFormat="1" x14ac:dyDescent="0.2"/>
    <row r="307" s="26" customFormat="1" x14ac:dyDescent="0.2"/>
    <row r="308" s="26" customFormat="1" x14ac:dyDescent="0.2"/>
    <row r="309" s="26" customFormat="1" x14ac:dyDescent="0.2"/>
    <row r="310" s="26" customFormat="1" x14ac:dyDescent="0.2"/>
    <row r="311" s="26" customFormat="1" x14ac:dyDescent="0.2"/>
    <row r="312" s="26" customFormat="1" x14ac:dyDescent="0.2"/>
    <row r="313" s="26" customFormat="1" x14ac:dyDescent="0.2"/>
    <row r="314" s="26" customFormat="1" x14ac:dyDescent="0.2"/>
    <row r="315" s="26" customFormat="1" x14ac:dyDescent="0.2"/>
    <row r="316" s="26" customFormat="1" x14ac:dyDescent="0.2"/>
    <row r="317" s="26" customFormat="1" x14ac:dyDescent="0.2"/>
    <row r="318" s="26" customFormat="1" x14ac:dyDescent="0.2"/>
    <row r="319" s="26" customFormat="1" x14ac:dyDescent="0.2"/>
    <row r="320" s="26" customFormat="1" x14ac:dyDescent="0.2"/>
    <row r="321" s="26" customFormat="1" x14ac:dyDescent="0.2"/>
    <row r="322" s="26" customFormat="1" x14ac:dyDescent="0.2"/>
    <row r="323" s="26" customFormat="1" x14ac:dyDescent="0.2"/>
    <row r="324" s="26" customFormat="1" x14ac:dyDescent="0.2"/>
    <row r="325" s="26" customFormat="1" x14ac:dyDescent="0.2"/>
    <row r="326" s="26" customFormat="1" x14ac:dyDescent="0.2"/>
    <row r="327" s="26" customFormat="1" x14ac:dyDescent="0.2"/>
    <row r="328" s="26" customFormat="1" x14ac:dyDescent="0.2"/>
    <row r="329" s="26" customFormat="1" x14ac:dyDescent="0.2"/>
    <row r="330" s="26" customFormat="1" x14ac:dyDescent="0.2"/>
    <row r="331" s="26" customFormat="1" x14ac:dyDescent="0.2"/>
    <row r="332" s="26" customFormat="1" x14ac:dyDescent="0.2"/>
    <row r="333" s="26" customFormat="1" x14ac:dyDescent="0.2"/>
    <row r="334" s="26" customFormat="1" x14ac:dyDescent="0.2"/>
    <row r="335" s="26" customFormat="1" x14ac:dyDescent="0.2"/>
    <row r="336" s="26" customFormat="1" x14ac:dyDescent="0.2"/>
    <row r="337" s="26" customFormat="1" x14ac:dyDescent="0.2"/>
    <row r="338" s="26" customFormat="1" x14ac:dyDescent="0.2"/>
    <row r="339" s="26" customFormat="1" x14ac:dyDescent="0.2"/>
    <row r="340" s="26" customFormat="1" x14ac:dyDescent="0.2"/>
    <row r="341" s="26" customFormat="1" x14ac:dyDescent="0.2"/>
    <row r="342" s="26" customFormat="1" x14ac:dyDescent="0.2"/>
    <row r="343" s="26" customFormat="1" x14ac:dyDescent="0.2"/>
    <row r="344" s="26" customFormat="1" x14ac:dyDescent="0.2"/>
    <row r="345" s="26" customFormat="1" x14ac:dyDescent="0.2"/>
    <row r="346" s="26" customFormat="1" x14ac:dyDescent="0.2"/>
    <row r="347" s="26" customFormat="1" x14ac:dyDescent="0.2"/>
    <row r="348" s="26" customFormat="1" x14ac:dyDescent="0.2"/>
    <row r="349" s="26" customFormat="1" x14ac:dyDescent="0.2"/>
    <row r="350" s="26" customFormat="1" x14ac:dyDescent="0.2"/>
    <row r="351" s="26" customFormat="1" x14ac:dyDescent="0.2"/>
    <row r="352" s="26" customFormat="1" x14ac:dyDescent="0.2"/>
    <row r="353" s="26" customFormat="1" x14ac:dyDescent="0.2"/>
    <row r="354" s="26" customFormat="1" x14ac:dyDescent="0.2"/>
    <row r="355" s="26" customFormat="1" x14ac:dyDescent="0.2"/>
    <row r="356" s="26" customFormat="1" x14ac:dyDescent="0.2"/>
    <row r="357" s="26" customFormat="1" x14ac:dyDescent="0.2"/>
    <row r="358" s="26" customFormat="1" x14ac:dyDescent="0.2"/>
    <row r="359" s="26" customFormat="1" x14ac:dyDescent="0.2"/>
    <row r="360" s="26" customFormat="1" x14ac:dyDescent="0.2"/>
    <row r="361" s="26" customFormat="1" x14ac:dyDescent="0.2"/>
    <row r="362" s="26" customFormat="1" x14ac:dyDescent="0.2"/>
    <row r="363" s="26" customFormat="1" x14ac:dyDescent="0.2"/>
    <row r="364" s="26" customFormat="1" x14ac:dyDescent="0.2"/>
    <row r="365" s="26" customFormat="1" x14ac:dyDescent="0.2"/>
    <row r="366" s="26" customFormat="1" x14ac:dyDescent="0.2"/>
    <row r="367" s="26" customFormat="1" x14ac:dyDescent="0.2"/>
    <row r="368" s="26" customFormat="1" x14ac:dyDescent="0.2"/>
    <row r="369" s="26" customFormat="1" x14ac:dyDescent="0.2"/>
    <row r="370" s="26" customFormat="1" x14ac:dyDescent="0.2"/>
    <row r="371" s="26" customFormat="1" x14ac:dyDescent="0.2"/>
    <row r="372" s="26" customFormat="1" x14ac:dyDescent="0.2"/>
    <row r="373" s="26" customFormat="1" x14ac:dyDescent="0.2"/>
    <row r="374" s="26" customFormat="1" x14ac:dyDescent="0.2"/>
    <row r="375" s="26" customFormat="1" x14ac:dyDescent="0.2"/>
    <row r="376" s="26" customFormat="1" x14ac:dyDescent="0.2"/>
    <row r="377" s="26" customFormat="1" x14ac:dyDescent="0.2"/>
    <row r="378" s="26" customFormat="1" x14ac:dyDescent="0.2"/>
    <row r="379" s="26" customFormat="1" x14ac:dyDescent="0.2"/>
    <row r="380" s="26" customFormat="1" x14ac:dyDescent="0.2"/>
    <row r="381" s="26" customFormat="1" x14ac:dyDescent="0.2"/>
    <row r="382" s="26" customFormat="1" x14ac:dyDescent="0.2"/>
    <row r="383" s="26" customFormat="1" x14ac:dyDescent="0.2"/>
    <row r="384" s="26" customFormat="1" x14ac:dyDescent="0.2"/>
    <row r="385" s="26" customFormat="1" x14ac:dyDescent="0.2"/>
    <row r="386" s="26" customFormat="1" x14ac:dyDescent="0.2"/>
    <row r="387" s="26" customFormat="1" x14ac:dyDescent="0.2"/>
    <row r="388" s="26" customFormat="1" x14ac:dyDescent="0.2"/>
    <row r="389" s="26" customFormat="1" x14ac:dyDescent="0.2"/>
    <row r="390" s="26" customFormat="1" x14ac:dyDescent="0.2"/>
    <row r="391" s="26" customFormat="1" x14ac:dyDescent="0.2"/>
    <row r="392" s="26" customFormat="1" x14ac:dyDescent="0.2"/>
    <row r="393" s="26" customFormat="1" x14ac:dyDescent="0.2"/>
    <row r="394" s="26" customFormat="1" x14ac:dyDescent="0.2"/>
    <row r="395" s="26" customFormat="1" x14ac:dyDescent="0.2"/>
    <row r="396" s="26" customFormat="1" x14ac:dyDescent="0.2"/>
    <row r="397" s="26" customFormat="1" x14ac:dyDescent="0.2"/>
    <row r="398" s="26" customFormat="1" x14ac:dyDescent="0.2"/>
    <row r="399" s="26" customFormat="1" x14ac:dyDescent="0.2"/>
    <row r="400" s="26" customFormat="1" x14ac:dyDescent="0.2"/>
    <row r="401" s="26" customFormat="1" x14ac:dyDescent="0.2"/>
    <row r="402" s="26" customFormat="1" x14ac:dyDescent="0.2"/>
    <row r="403" s="26" customFormat="1" x14ac:dyDescent="0.2"/>
    <row r="404" s="26" customFormat="1" x14ac:dyDescent="0.2"/>
    <row r="405" s="26" customFormat="1" x14ac:dyDescent="0.2"/>
    <row r="406" s="26" customFormat="1" x14ac:dyDescent="0.2"/>
    <row r="407" s="26" customFormat="1" x14ac:dyDescent="0.2"/>
    <row r="408" s="26" customFormat="1" x14ac:dyDescent="0.2"/>
    <row r="409" s="26" customFormat="1" x14ac:dyDescent="0.2"/>
    <row r="410" s="26" customFormat="1" x14ac:dyDescent="0.2"/>
    <row r="411" s="26" customFormat="1" x14ac:dyDescent="0.2"/>
    <row r="412" s="26" customFormat="1" x14ac:dyDescent="0.2"/>
    <row r="413" s="26" customFormat="1" x14ac:dyDescent="0.2"/>
    <row r="414" s="26" customFormat="1" x14ac:dyDescent="0.2"/>
    <row r="415" s="26" customFormat="1" x14ac:dyDescent="0.2"/>
    <row r="416" s="26" customFormat="1" x14ac:dyDescent="0.2"/>
    <row r="417" s="26" customFormat="1" x14ac:dyDescent="0.2"/>
    <row r="418" s="26" customFormat="1" x14ac:dyDescent="0.2"/>
    <row r="419" s="26" customFormat="1" x14ac:dyDescent="0.2"/>
    <row r="420" s="26" customFormat="1" x14ac:dyDescent="0.2"/>
    <row r="421" s="26" customFormat="1" x14ac:dyDescent="0.2"/>
    <row r="422" s="26" customFormat="1" x14ac:dyDescent="0.2"/>
    <row r="423" s="26" customFormat="1" x14ac:dyDescent="0.2"/>
    <row r="424" s="26" customFormat="1" x14ac:dyDescent="0.2"/>
    <row r="425" s="26" customFormat="1" x14ac:dyDescent="0.2"/>
    <row r="426" s="26" customFormat="1" x14ac:dyDescent="0.2"/>
    <row r="427" s="26" customFormat="1" x14ac:dyDescent="0.2"/>
    <row r="428" s="26" customFormat="1" x14ac:dyDescent="0.2"/>
    <row r="429" s="26" customFormat="1" x14ac:dyDescent="0.2"/>
    <row r="430" s="26" customFormat="1" x14ac:dyDescent="0.2"/>
    <row r="431" s="26" customFormat="1" x14ac:dyDescent="0.2"/>
    <row r="432" s="26" customFormat="1" x14ac:dyDescent="0.2"/>
    <row r="433" s="26" customFormat="1" x14ac:dyDescent="0.2"/>
    <row r="434" s="26" customFormat="1" x14ac:dyDescent="0.2"/>
    <row r="435" s="26" customFormat="1" x14ac:dyDescent="0.2"/>
    <row r="436" s="26" customFormat="1" x14ac:dyDescent="0.2"/>
    <row r="437" s="26" customFormat="1" x14ac:dyDescent="0.2"/>
  </sheetData>
  <mergeCells count="2">
    <mergeCell ref="A1:G1"/>
    <mergeCell ref="A20:D20"/>
  </mergeCells>
  <phoneticPr fontId="83" type="noConversion"/>
  <printOptions horizontalCentered="1"/>
  <pageMargins left="0.25" right="0.25" top="0.75" bottom="0.75" header="0.3" footer="0.3"/>
  <pageSetup paperSize="9" scale="53" orientation="portrait" r:id="rId1"/>
  <rowBreaks count="1" manualBreakCount="1">
    <brk id="19"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Y412"/>
  <sheetViews>
    <sheetView view="pageBreakPreview" topLeftCell="A12" zoomScaleNormal="100" zoomScaleSheetLayoutView="100" workbookViewId="0">
      <selection activeCell="AB29" sqref="AB29"/>
    </sheetView>
  </sheetViews>
  <sheetFormatPr defaultRowHeight="12.75" x14ac:dyDescent="0.2"/>
  <cols>
    <col min="1" max="1" width="8.7109375" style="16" customWidth="1"/>
    <col min="2" max="2" width="28.7109375" style="16" bestFit="1" customWidth="1"/>
    <col min="3" max="4" width="11.5703125" style="16" customWidth="1"/>
    <col min="5" max="5" width="15.28515625" style="16" customWidth="1"/>
    <col min="6" max="7" width="10.28515625" style="16" bestFit="1" customWidth="1"/>
    <col min="8" max="8" width="14.7109375" style="16" hidden="1" customWidth="1"/>
    <col min="9" max="9" width="5.7109375" style="16" hidden="1" customWidth="1"/>
    <col min="10" max="10" width="14.28515625" style="16" hidden="1" customWidth="1"/>
    <col min="11" max="11" width="15.140625" style="16" hidden="1" customWidth="1"/>
    <col min="12" max="15" width="5.7109375" style="16" hidden="1" customWidth="1"/>
    <col min="16" max="16" width="10.140625" style="16" hidden="1" customWidth="1"/>
    <col min="17" max="18" width="9.140625" style="16" hidden="1" customWidth="1"/>
    <col min="19" max="26" width="0" style="16" hidden="1" customWidth="1"/>
    <col min="27" max="16384" width="9.140625" style="16"/>
  </cols>
  <sheetData>
    <row r="1" spans="1:25" s="128" customFormat="1" ht="24.95" customHeight="1" thickTop="1" x14ac:dyDescent="0.3">
      <c r="A1" s="809" t="s">
        <v>542</v>
      </c>
      <c r="B1" s="810"/>
      <c r="C1" s="810"/>
      <c r="D1" s="810"/>
      <c r="E1" s="810"/>
      <c r="F1" s="810"/>
      <c r="G1" s="810"/>
      <c r="H1" s="126"/>
      <c r="I1" s="126"/>
      <c r="J1" s="126"/>
      <c r="K1" s="126"/>
      <c r="L1" s="126"/>
      <c r="M1" s="127"/>
    </row>
    <row r="2" spans="1:25" s="128" customFormat="1" ht="42" customHeight="1" thickBot="1" x14ac:dyDescent="0.35">
      <c r="A2" s="582" t="s">
        <v>35</v>
      </c>
      <c r="B2" s="583" t="s">
        <v>36</v>
      </c>
      <c r="C2" s="583" t="s">
        <v>59</v>
      </c>
      <c r="D2" s="584" t="s">
        <v>584</v>
      </c>
      <c r="E2" s="583" t="s">
        <v>37</v>
      </c>
      <c r="F2" s="584" t="s">
        <v>60</v>
      </c>
      <c r="G2" s="584" t="s">
        <v>56</v>
      </c>
      <c r="H2" s="132"/>
      <c r="I2" s="132"/>
      <c r="J2" s="132"/>
      <c r="K2" s="132"/>
      <c r="L2" s="132"/>
      <c r="M2" s="133"/>
    </row>
    <row r="3" spans="1:25" s="128" customFormat="1" ht="24.95" customHeight="1" x14ac:dyDescent="0.3">
      <c r="A3" s="585" t="s">
        <v>697</v>
      </c>
      <c r="B3" s="586" t="s">
        <v>589</v>
      </c>
      <c r="C3" s="586"/>
      <c r="D3" s="586" t="s">
        <v>585</v>
      </c>
      <c r="E3" s="586"/>
      <c r="F3" s="587"/>
      <c r="G3" s="588"/>
      <c r="H3" s="577"/>
      <c r="I3" s="132"/>
      <c r="J3" s="135"/>
      <c r="K3" s="136"/>
      <c r="L3" s="137"/>
      <c r="M3" s="138"/>
      <c r="N3" s="139"/>
    </row>
    <row r="4" spans="1:25" s="150" customFormat="1" ht="24.95" customHeight="1" x14ac:dyDescent="0.25">
      <c r="A4" s="592">
        <v>1</v>
      </c>
      <c r="B4" s="589" t="s">
        <v>586</v>
      </c>
      <c r="C4" s="589" t="s">
        <v>564</v>
      </c>
      <c r="D4" s="589" t="s">
        <v>659</v>
      </c>
      <c r="E4" s="593">
        <f>'STAFF RESIDENCE '!E39</f>
        <v>3705</v>
      </c>
      <c r="F4" s="590"/>
      <c r="G4" s="591"/>
      <c r="H4" s="312"/>
      <c r="I4" s="149"/>
      <c r="J4" s="149"/>
      <c r="K4" s="135"/>
      <c r="L4" s="135"/>
      <c r="M4" s="153"/>
      <c r="X4" s="150">
        <f t="shared" ref="X4:X7" si="0">F4*20%</f>
        <v>0</v>
      </c>
      <c r="Y4" s="576">
        <v>388.82399999999996</v>
      </c>
    </row>
    <row r="5" spans="1:25" s="150" customFormat="1" ht="24.95" customHeight="1" x14ac:dyDescent="0.25">
      <c r="A5" s="592">
        <v>2</v>
      </c>
      <c r="B5" s="589" t="s">
        <v>587</v>
      </c>
      <c r="C5" s="589" t="s">
        <v>18</v>
      </c>
      <c r="D5" s="589" t="s">
        <v>660</v>
      </c>
      <c r="E5" s="593">
        <f>'STAFF RESIDENCE '!H47</f>
        <v>14597.44</v>
      </c>
      <c r="F5" s="590"/>
      <c r="G5" s="591"/>
      <c r="H5" s="312"/>
      <c r="I5" s="149"/>
      <c r="J5" s="149"/>
      <c r="K5" s="135"/>
      <c r="L5" s="135"/>
      <c r="M5" s="153"/>
      <c r="X5" s="150">
        <f t="shared" si="0"/>
        <v>0</v>
      </c>
      <c r="Y5" s="576">
        <v>54.720000000000006</v>
      </c>
    </row>
    <row r="6" spans="1:25" s="150" customFormat="1" ht="24.95" customHeight="1" x14ac:dyDescent="0.25">
      <c r="A6" s="592">
        <v>3</v>
      </c>
      <c r="B6" s="589" t="s">
        <v>613</v>
      </c>
      <c r="C6" s="589" t="s">
        <v>18</v>
      </c>
      <c r="D6" s="589" t="s">
        <v>660</v>
      </c>
      <c r="E6" s="593">
        <f>'STAFF RESIDENCE '!H77</f>
        <v>6646</v>
      </c>
      <c r="F6" s="590"/>
      <c r="G6" s="591"/>
      <c r="H6" s="312"/>
      <c r="I6" s="149"/>
      <c r="J6" s="149"/>
      <c r="K6" s="135"/>
      <c r="L6" s="135"/>
      <c r="M6" s="153"/>
      <c r="X6" s="150">
        <f t="shared" ref="X6" si="1">F6*20%</f>
        <v>0</v>
      </c>
      <c r="Y6" s="576">
        <v>54.720000000000006</v>
      </c>
    </row>
    <row r="7" spans="1:25" s="150" customFormat="1" ht="24.95" customHeight="1" thickBot="1" x14ac:dyDescent="0.3">
      <c r="A7" s="592">
        <v>4</v>
      </c>
      <c r="B7" s="589" t="s">
        <v>588</v>
      </c>
      <c r="C7" s="589" t="s">
        <v>18</v>
      </c>
      <c r="D7" s="589" t="s">
        <v>660</v>
      </c>
      <c r="E7" s="593">
        <f>'STAFF RESIDENCE '!H41</f>
        <v>1852.5</v>
      </c>
      <c r="F7" s="590"/>
      <c r="G7" s="591"/>
      <c r="H7" s="312"/>
      <c r="I7" s="149"/>
      <c r="J7" s="149"/>
      <c r="K7" s="135"/>
      <c r="L7" s="135"/>
      <c r="M7" s="153"/>
      <c r="X7" s="150">
        <f t="shared" si="0"/>
        <v>0</v>
      </c>
      <c r="Y7" s="576">
        <v>54.720000000000006</v>
      </c>
    </row>
    <row r="8" spans="1:25" s="128" customFormat="1" ht="24.95" customHeight="1" x14ac:dyDescent="0.3">
      <c r="A8" s="585"/>
      <c r="B8" s="586"/>
      <c r="C8" s="586"/>
      <c r="D8" s="586"/>
      <c r="E8" s="586"/>
      <c r="F8" s="587"/>
      <c r="G8" s="588"/>
      <c r="H8" s="577"/>
      <c r="I8" s="132"/>
      <c r="J8" s="135"/>
      <c r="K8" s="136"/>
      <c r="L8" s="137"/>
      <c r="M8" s="138"/>
      <c r="N8" s="139"/>
    </row>
    <row r="9" spans="1:25" s="150" customFormat="1" ht="24.95" customHeight="1" x14ac:dyDescent="0.25">
      <c r="A9" s="592">
        <v>5</v>
      </c>
      <c r="B9" s="589" t="s">
        <v>610</v>
      </c>
      <c r="C9" s="589" t="s">
        <v>564</v>
      </c>
      <c r="D9" s="589" t="s">
        <v>662</v>
      </c>
      <c r="E9" s="593">
        <f>'STAFF RESIDENCE '!H59</f>
        <v>744</v>
      </c>
      <c r="F9" s="590"/>
      <c r="G9" s="591"/>
      <c r="H9" s="312"/>
      <c r="I9" s="149"/>
      <c r="J9" s="149"/>
      <c r="K9" s="135"/>
      <c r="L9" s="135"/>
      <c r="M9" s="153"/>
      <c r="X9" s="150">
        <f t="shared" ref="X9:X14" si="2">F9*20%</f>
        <v>0</v>
      </c>
      <c r="Y9" s="576">
        <v>388.82399999999996</v>
      </c>
    </row>
    <row r="10" spans="1:25" s="150" customFormat="1" ht="24.95" customHeight="1" x14ac:dyDescent="0.25">
      <c r="A10" s="592">
        <v>6</v>
      </c>
      <c r="B10" s="589" t="s">
        <v>611</v>
      </c>
      <c r="C10" s="589" t="s">
        <v>18</v>
      </c>
      <c r="D10" s="589" t="s">
        <v>663</v>
      </c>
      <c r="E10" s="593">
        <f>'STAFF RESIDENCE '!H66</f>
        <v>448</v>
      </c>
      <c r="F10" s="590"/>
      <c r="G10" s="591"/>
      <c r="H10" s="312"/>
      <c r="I10" s="149"/>
      <c r="J10" s="149"/>
      <c r="K10" s="135"/>
      <c r="L10" s="135"/>
      <c r="M10" s="153"/>
      <c r="X10" s="150">
        <f t="shared" si="2"/>
        <v>0</v>
      </c>
      <c r="Y10" s="576">
        <v>54.720000000000006</v>
      </c>
    </row>
    <row r="11" spans="1:25" s="150" customFormat="1" ht="24.95" customHeight="1" x14ac:dyDescent="0.25">
      <c r="A11" s="592">
        <v>7</v>
      </c>
      <c r="B11" s="589" t="s">
        <v>664</v>
      </c>
      <c r="C11" s="589" t="s">
        <v>18</v>
      </c>
      <c r="D11" s="589" t="s">
        <v>665</v>
      </c>
      <c r="E11" s="593">
        <f>'STAFF RESIDENCE '!H81</f>
        <v>3705</v>
      </c>
      <c r="F11" s="590"/>
      <c r="G11" s="591"/>
      <c r="H11" s="312"/>
      <c r="I11" s="149"/>
      <c r="J11" s="149"/>
      <c r="K11" s="135"/>
      <c r="L11" s="135"/>
      <c r="M11" s="153"/>
      <c r="X11" s="150">
        <f t="shared" si="2"/>
        <v>0</v>
      </c>
      <c r="Y11" s="576">
        <v>54.720000000000006</v>
      </c>
    </row>
    <row r="12" spans="1:25" s="150" customFormat="1" ht="24.95" customHeight="1" x14ac:dyDescent="0.25">
      <c r="A12" s="592">
        <v>8</v>
      </c>
      <c r="B12" s="589" t="s">
        <v>612</v>
      </c>
      <c r="C12" s="589" t="s">
        <v>18</v>
      </c>
      <c r="D12" s="589" t="s">
        <v>659</v>
      </c>
      <c r="E12" s="593">
        <f>'STAFF RESIDENCE '!H73</f>
        <v>1776</v>
      </c>
      <c r="F12" s="590"/>
      <c r="G12" s="591"/>
      <c r="H12" s="312"/>
      <c r="I12" s="149"/>
      <c r="J12" s="149"/>
      <c r="K12" s="135"/>
      <c r="L12" s="135"/>
      <c r="M12" s="153"/>
      <c r="X12" s="150">
        <f t="shared" si="2"/>
        <v>0</v>
      </c>
      <c r="Y12" s="576">
        <v>54.720000000000006</v>
      </c>
    </row>
    <row r="13" spans="1:25" s="150" customFormat="1" ht="24.95" customHeight="1" x14ac:dyDescent="0.25">
      <c r="A13" s="592">
        <v>9</v>
      </c>
      <c r="B13" s="589" t="s">
        <v>656</v>
      </c>
      <c r="C13" s="589" t="s">
        <v>657</v>
      </c>
      <c r="D13" s="589"/>
      <c r="E13" s="593"/>
      <c r="F13" s="590"/>
      <c r="G13" s="591"/>
      <c r="H13" s="312"/>
      <c r="I13" s="149"/>
      <c r="J13" s="149"/>
      <c r="K13" s="135"/>
      <c r="L13" s="135"/>
      <c r="M13" s="153"/>
      <c r="X13" s="150">
        <f t="shared" si="2"/>
        <v>0</v>
      </c>
      <c r="Y13" s="576">
        <v>54.720000000000006</v>
      </c>
    </row>
    <row r="14" spans="1:25" s="150" customFormat="1" ht="24.95" customHeight="1" x14ac:dyDescent="0.25">
      <c r="A14" s="592">
        <v>10</v>
      </c>
      <c r="B14" s="589" t="s">
        <v>658</v>
      </c>
      <c r="C14" s="589" t="s">
        <v>657</v>
      </c>
      <c r="D14" s="589"/>
      <c r="E14" s="593"/>
      <c r="F14" s="590"/>
      <c r="G14" s="591"/>
      <c r="H14" s="312"/>
      <c r="I14" s="149"/>
      <c r="J14" s="149"/>
      <c r="K14" s="135"/>
      <c r="L14" s="135"/>
      <c r="M14" s="153"/>
      <c r="X14" s="150">
        <f t="shared" si="2"/>
        <v>0</v>
      </c>
      <c r="Y14" s="576">
        <v>54.720000000000006</v>
      </c>
    </row>
    <row r="15" spans="1:25" s="150" customFormat="1" ht="24.95" customHeight="1" thickBot="1" x14ac:dyDescent="0.35">
      <c r="A15" s="714" t="s">
        <v>115</v>
      </c>
      <c r="B15" s="715"/>
      <c r="C15" s="605"/>
      <c r="D15" s="605"/>
      <c r="E15" s="605"/>
      <c r="F15" s="605"/>
      <c r="G15" s="606">
        <f>SUM(G4:W14)</f>
        <v>0</v>
      </c>
      <c r="H15" s="312"/>
      <c r="I15" s="149"/>
      <c r="J15" s="149"/>
      <c r="K15" s="135"/>
      <c r="L15" s="135"/>
      <c r="M15" s="153"/>
    </row>
    <row r="16" spans="1:25" s="150" customFormat="1" x14ac:dyDescent="0.2"/>
    <row r="17" s="150" customFormat="1" x14ac:dyDescent="0.2"/>
    <row r="18" s="150" customFormat="1" x14ac:dyDescent="0.2"/>
    <row r="19" s="150" customFormat="1" x14ac:dyDescent="0.2"/>
    <row r="20" s="150" customFormat="1" x14ac:dyDescent="0.2"/>
    <row r="21" s="150" customFormat="1" x14ac:dyDescent="0.2"/>
    <row r="22" s="150" customFormat="1" x14ac:dyDescent="0.2"/>
    <row r="23" s="150" customFormat="1" x14ac:dyDescent="0.2"/>
    <row r="24" s="150" customFormat="1" x14ac:dyDescent="0.2"/>
    <row r="25" s="150" customFormat="1" x14ac:dyDescent="0.2"/>
    <row r="26" s="150" customFormat="1" x14ac:dyDescent="0.2"/>
    <row r="27" s="150" customFormat="1" x14ac:dyDescent="0.2"/>
    <row r="28" s="150" customFormat="1" x14ac:dyDescent="0.2"/>
    <row r="29" s="150" customFormat="1" x14ac:dyDescent="0.2"/>
    <row r="30" s="150" customFormat="1" x14ac:dyDescent="0.2"/>
    <row r="31" s="150" customFormat="1" x14ac:dyDescent="0.2"/>
    <row r="32" s="150" customFormat="1" x14ac:dyDescent="0.2"/>
    <row r="33" s="150" customFormat="1" x14ac:dyDescent="0.2"/>
    <row r="34" s="150" customFormat="1" x14ac:dyDescent="0.2"/>
    <row r="35" s="150" customFormat="1" x14ac:dyDescent="0.2"/>
    <row r="36" s="150" customFormat="1" x14ac:dyDescent="0.2"/>
    <row r="37" s="150" customFormat="1" x14ac:dyDescent="0.2"/>
    <row r="38" s="150" customFormat="1" x14ac:dyDescent="0.2"/>
    <row r="39" s="150" customFormat="1" x14ac:dyDescent="0.2"/>
    <row r="40" s="150" customFormat="1" x14ac:dyDescent="0.2"/>
    <row r="41" s="150" customFormat="1" x14ac:dyDescent="0.2"/>
    <row r="42" s="150" customFormat="1" x14ac:dyDescent="0.2"/>
    <row r="43" s="150" customFormat="1" x14ac:dyDescent="0.2"/>
    <row r="44" s="150" customFormat="1" x14ac:dyDescent="0.2"/>
    <row r="45" s="150" customFormat="1" x14ac:dyDescent="0.2"/>
    <row r="46" s="150" customFormat="1" x14ac:dyDescent="0.2"/>
    <row r="47" s="150" customFormat="1" x14ac:dyDescent="0.2"/>
    <row r="48" s="150" customFormat="1" x14ac:dyDescent="0.2"/>
    <row r="49" s="150" customFormat="1" x14ac:dyDescent="0.2"/>
    <row r="50" s="150" customFormat="1" x14ac:dyDescent="0.2"/>
    <row r="51" s="150" customFormat="1" x14ac:dyDescent="0.2"/>
    <row r="52" s="150" customFormat="1" x14ac:dyDescent="0.2"/>
    <row r="53" s="150" customFormat="1" x14ac:dyDescent="0.2"/>
    <row r="54" s="150" customFormat="1" x14ac:dyDescent="0.2"/>
    <row r="55" s="150" customFormat="1" x14ac:dyDescent="0.2"/>
    <row r="56" s="150" customFormat="1" x14ac:dyDescent="0.2"/>
    <row r="57" s="150" customFormat="1" x14ac:dyDescent="0.2"/>
    <row r="58" s="150" customFormat="1" x14ac:dyDescent="0.2"/>
    <row r="59" s="150" customFormat="1" x14ac:dyDescent="0.2"/>
    <row r="60" s="150" customFormat="1" x14ac:dyDescent="0.2"/>
    <row r="61" s="150" customFormat="1" x14ac:dyDescent="0.2"/>
    <row r="62" s="150" customFormat="1" x14ac:dyDescent="0.2"/>
    <row r="63" s="150" customFormat="1" x14ac:dyDescent="0.2"/>
    <row r="64" s="150" customFormat="1" x14ac:dyDescent="0.2"/>
    <row r="65" s="150" customFormat="1" x14ac:dyDescent="0.2"/>
    <row r="66" s="150" customFormat="1" x14ac:dyDescent="0.2"/>
    <row r="67" s="150" customFormat="1" x14ac:dyDescent="0.2"/>
    <row r="68" s="150" customFormat="1" x14ac:dyDescent="0.2"/>
    <row r="69" s="150" customFormat="1" x14ac:dyDescent="0.2"/>
    <row r="70" s="150" customFormat="1" x14ac:dyDescent="0.2"/>
    <row r="71" s="150" customFormat="1" x14ac:dyDescent="0.2"/>
    <row r="72" s="150" customFormat="1" x14ac:dyDescent="0.2"/>
    <row r="73" s="150" customFormat="1" x14ac:dyDescent="0.2"/>
    <row r="74" s="150" customFormat="1" x14ac:dyDescent="0.2"/>
    <row r="75" s="150" customFormat="1" x14ac:dyDescent="0.2"/>
    <row r="76" s="150" customFormat="1" x14ac:dyDescent="0.2"/>
    <row r="77" s="150" customFormat="1" x14ac:dyDescent="0.2"/>
    <row r="78" s="150" customFormat="1" x14ac:dyDescent="0.2"/>
    <row r="79" s="150" customFormat="1" x14ac:dyDescent="0.2"/>
    <row r="80" s="150" customFormat="1" x14ac:dyDescent="0.2"/>
    <row r="81" s="150" customFormat="1" x14ac:dyDescent="0.2"/>
    <row r="82" s="150" customFormat="1" x14ac:dyDescent="0.2"/>
    <row r="83" s="150" customFormat="1" x14ac:dyDescent="0.2"/>
    <row r="84" s="150" customFormat="1" x14ac:dyDescent="0.2"/>
    <row r="85" s="150" customFormat="1" x14ac:dyDescent="0.2"/>
    <row r="86" s="150" customFormat="1" x14ac:dyDescent="0.2"/>
    <row r="87" s="150" customFormat="1" x14ac:dyDescent="0.2"/>
    <row r="88" s="150" customFormat="1" x14ac:dyDescent="0.2"/>
    <row r="89" s="150" customFormat="1" x14ac:dyDescent="0.2"/>
    <row r="90" s="150" customFormat="1" x14ac:dyDescent="0.2"/>
    <row r="91" s="150" customFormat="1" x14ac:dyDescent="0.2"/>
    <row r="92" s="150" customFormat="1" x14ac:dyDescent="0.2"/>
    <row r="93" s="150" customFormat="1" x14ac:dyDescent="0.2"/>
    <row r="94" s="150" customFormat="1" x14ac:dyDescent="0.2"/>
    <row r="95" s="150" customFormat="1" x14ac:dyDescent="0.2"/>
    <row r="96" s="150" customFormat="1" x14ac:dyDescent="0.2"/>
    <row r="97" s="150" customFormat="1" x14ac:dyDescent="0.2"/>
    <row r="98" s="150" customFormat="1" x14ac:dyDescent="0.2"/>
    <row r="99" s="150" customFormat="1" x14ac:dyDescent="0.2"/>
    <row r="100" s="150" customFormat="1" x14ac:dyDescent="0.2"/>
    <row r="101" s="150" customFormat="1" x14ac:dyDescent="0.2"/>
    <row r="102" s="150" customFormat="1" x14ac:dyDescent="0.2"/>
    <row r="103" s="150" customFormat="1" x14ac:dyDescent="0.2"/>
    <row r="104" s="150" customFormat="1" x14ac:dyDescent="0.2"/>
    <row r="105" s="150" customFormat="1" x14ac:dyDescent="0.2"/>
    <row r="106" s="150" customFormat="1" x14ac:dyDescent="0.2"/>
    <row r="107" s="150" customFormat="1" x14ac:dyDescent="0.2"/>
    <row r="108" s="150" customFormat="1" x14ac:dyDescent="0.2"/>
    <row r="109" s="150" customFormat="1" x14ac:dyDescent="0.2"/>
    <row r="110" s="150" customFormat="1" x14ac:dyDescent="0.2"/>
    <row r="111" s="150" customFormat="1" x14ac:dyDescent="0.2"/>
    <row r="112" s="150" customFormat="1" x14ac:dyDescent="0.2"/>
    <row r="113" s="150" customFormat="1" x14ac:dyDescent="0.2"/>
    <row r="114" s="150" customFormat="1" x14ac:dyDescent="0.2"/>
    <row r="115" s="150" customFormat="1" x14ac:dyDescent="0.2"/>
    <row r="116" s="150" customFormat="1" x14ac:dyDescent="0.2"/>
    <row r="117" s="150" customFormat="1" x14ac:dyDescent="0.2"/>
    <row r="118" s="150" customFormat="1" x14ac:dyDescent="0.2"/>
    <row r="119" s="150" customFormat="1" x14ac:dyDescent="0.2"/>
    <row r="120" s="150" customFormat="1" x14ac:dyDescent="0.2"/>
    <row r="121" s="150" customFormat="1" x14ac:dyDescent="0.2"/>
    <row r="122" s="150" customFormat="1" x14ac:dyDescent="0.2"/>
    <row r="123" s="150" customFormat="1" x14ac:dyDescent="0.2"/>
    <row r="124" s="150" customFormat="1" x14ac:dyDescent="0.2"/>
    <row r="125" s="150" customFormat="1" x14ac:dyDescent="0.2"/>
    <row r="126" s="150" customFormat="1" x14ac:dyDescent="0.2"/>
    <row r="127" s="150" customFormat="1" x14ac:dyDescent="0.2"/>
    <row r="128" s="150" customFormat="1" x14ac:dyDescent="0.2"/>
    <row r="129" s="150" customFormat="1" x14ac:dyDescent="0.2"/>
    <row r="130" s="150" customFormat="1" x14ac:dyDescent="0.2"/>
    <row r="131" s="150" customFormat="1" x14ac:dyDescent="0.2"/>
    <row r="132" s="150" customFormat="1" x14ac:dyDescent="0.2"/>
    <row r="133" s="150" customFormat="1" x14ac:dyDescent="0.2"/>
    <row r="134" s="150" customFormat="1" x14ac:dyDescent="0.2"/>
    <row r="135" s="150" customFormat="1" x14ac:dyDescent="0.2"/>
    <row r="136" s="150" customFormat="1" x14ac:dyDescent="0.2"/>
    <row r="137" s="150" customFormat="1" x14ac:dyDescent="0.2"/>
    <row r="138" s="150" customFormat="1" x14ac:dyDescent="0.2"/>
    <row r="139" s="150" customFormat="1" x14ac:dyDescent="0.2"/>
    <row r="140" s="150" customFormat="1" x14ac:dyDescent="0.2"/>
    <row r="141" s="150" customFormat="1" x14ac:dyDescent="0.2"/>
    <row r="142" s="150" customFormat="1" x14ac:dyDescent="0.2"/>
    <row r="143" s="150" customFormat="1" x14ac:dyDescent="0.2"/>
    <row r="144" s="150" customFormat="1" x14ac:dyDescent="0.2"/>
    <row r="145" s="150" customFormat="1" x14ac:dyDescent="0.2"/>
    <row r="146" s="150" customFormat="1" x14ac:dyDescent="0.2"/>
    <row r="147" s="150" customFormat="1" x14ac:dyDescent="0.2"/>
    <row r="148" s="150" customFormat="1" x14ac:dyDescent="0.2"/>
    <row r="149" s="150" customFormat="1" x14ac:dyDescent="0.2"/>
    <row r="150" s="150" customFormat="1" x14ac:dyDescent="0.2"/>
    <row r="151" s="150" customFormat="1" x14ac:dyDescent="0.2"/>
    <row r="152" s="150" customFormat="1" x14ac:dyDescent="0.2"/>
    <row r="153" s="150" customFormat="1" x14ac:dyDescent="0.2"/>
    <row r="154" s="150" customFormat="1" x14ac:dyDescent="0.2"/>
    <row r="155" s="150" customFormat="1" x14ac:dyDescent="0.2"/>
    <row r="156" s="150" customFormat="1" x14ac:dyDescent="0.2"/>
    <row r="157" s="150" customFormat="1" x14ac:dyDescent="0.2"/>
    <row r="158" s="150" customFormat="1" x14ac:dyDescent="0.2"/>
    <row r="159" s="150" customFormat="1" x14ac:dyDescent="0.2"/>
    <row r="160" s="150" customFormat="1" x14ac:dyDescent="0.2"/>
    <row r="161" s="150" customFormat="1" x14ac:dyDescent="0.2"/>
    <row r="162" s="150" customFormat="1" x14ac:dyDescent="0.2"/>
    <row r="163" s="150" customFormat="1" x14ac:dyDescent="0.2"/>
    <row r="164" s="150" customFormat="1" x14ac:dyDescent="0.2"/>
    <row r="165" s="150" customFormat="1" x14ac:dyDescent="0.2"/>
    <row r="166" s="150" customFormat="1" x14ac:dyDescent="0.2"/>
    <row r="167" s="150" customFormat="1" x14ac:dyDescent="0.2"/>
    <row r="168" s="150" customFormat="1" x14ac:dyDescent="0.2"/>
    <row r="169" s="150" customFormat="1" x14ac:dyDescent="0.2"/>
    <row r="170" s="150" customFormat="1" x14ac:dyDescent="0.2"/>
    <row r="171" s="150" customFormat="1" x14ac:dyDescent="0.2"/>
    <row r="172" s="150" customFormat="1" x14ac:dyDescent="0.2"/>
    <row r="173" s="150" customFormat="1" x14ac:dyDescent="0.2"/>
    <row r="174" s="150" customFormat="1" x14ac:dyDescent="0.2"/>
    <row r="175" s="150" customFormat="1" x14ac:dyDescent="0.2"/>
    <row r="176" s="150" customFormat="1" x14ac:dyDescent="0.2"/>
    <row r="177" s="150" customFormat="1" x14ac:dyDescent="0.2"/>
    <row r="178" s="150" customFormat="1" x14ac:dyDescent="0.2"/>
    <row r="179" s="150" customFormat="1" x14ac:dyDescent="0.2"/>
    <row r="180" s="150" customFormat="1" x14ac:dyDescent="0.2"/>
    <row r="181" s="150" customFormat="1" x14ac:dyDescent="0.2"/>
    <row r="182" s="150" customFormat="1" x14ac:dyDescent="0.2"/>
    <row r="183" s="150" customFormat="1" x14ac:dyDescent="0.2"/>
    <row r="184" s="150" customFormat="1" x14ac:dyDescent="0.2"/>
    <row r="185" s="150" customFormat="1" x14ac:dyDescent="0.2"/>
    <row r="186" s="150" customFormat="1" x14ac:dyDescent="0.2"/>
    <row r="187" s="150" customFormat="1" x14ac:dyDescent="0.2"/>
    <row r="188" s="150" customFormat="1" x14ac:dyDescent="0.2"/>
    <row r="189" s="150" customFormat="1" x14ac:dyDescent="0.2"/>
    <row r="190" s="150" customFormat="1" x14ac:dyDescent="0.2"/>
    <row r="191" s="150" customFormat="1" x14ac:dyDescent="0.2"/>
    <row r="192" s="150" customFormat="1" x14ac:dyDescent="0.2"/>
    <row r="193" s="150" customFormat="1" x14ac:dyDescent="0.2"/>
    <row r="194" s="150" customFormat="1" x14ac:dyDescent="0.2"/>
    <row r="195" s="150" customFormat="1" x14ac:dyDescent="0.2"/>
    <row r="196" s="150" customFormat="1" x14ac:dyDescent="0.2"/>
    <row r="197" s="150" customFormat="1" x14ac:dyDescent="0.2"/>
    <row r="198" s="150" customFormat="1" x14ac:dyDescent="0.2"/>
    <row r="199" s="150" customFormat="1" x14ac:dyDescent="0.2"/>
    <row r="200" s="150" customFormat="1" x14ac:dyDescent="0.2"/>
    <row r="201" s="150" customFormat="1" x14ac:dyDescent="0.2"/>
    <row r="202" s="150" customFormat="1" x14ac:dyDescent="0.2"/>
    <row r="203" s="150" customFormat="1" x14ac:dyDescent="0.2"/>
    <row r="204" s="150" customFormat="1" x14ac:dyDescent="0.2"/>
    <row r="205" s="150" customFormat="1" x14ac:dyDescent="0.2"/>
    <row r="206" s="150" customFormat="1" x14ac:dyDescent="0.2"/>
    <row r="207" s="150" customFormat="1" x14ac:dyDescent="0.2"/>
    <row r="208" s="150" customFormat="1" x14ac:dyDescent="0.2"/>
    <row r="209" s="150" customFormat="1" x14ac:dyDescent="0.2"/>
    <row r="210" s="150" customFormat="1" x14ac:dyDescent="0.2"/>
    <row r="211" s="150" customFormat="1" x14ac:dyDescent="0.2"/>
    <row r="212" s="150" customFormat="1" x14ac:dyDescent="0.2"/>
    <row r="213" s="150" customFormat="1" x14ac:dyDescent="0.2"/>
    <row r="214" s="150" customFormat="1" x14ac:dyDescent="0.2"/>
    <row r="215" s="150" customFormat="1" x14ac:dyDescent="0.2"/>
    <row r="216" s="150" customFormat="1" x14ac:dyDescent="0.2"/>
    <row r="217" s="150" customFormat="1" x14ac:dyDescent="0.2"/>
    <row r="218" s="150" customFormat="1" x14ac:dyDescent="0.2"/>
    <row r="219" s="150" customFormat="1" x14ac:dyDescent="0.2"/>
    <row r="220" s="150" customFormat="1" x14ac:dyDescent="0.2"/>
    <row r="221" s="150" customFormat="1" x14ac:dyDescent="0.2"/>
    <row r="222" s="150" customFormat="1" x14ac:dyDescent="0.2"/>
    <row r="223" s="150" customFormat="1" x14ac:dyDescent="0.2"/>
    <row r="224" s="150" customFormat="1" x14ac:dyDescent="0.2"/>
    <row r="225" s="150" customFormat="1" x14ac:dyDescent="0.2"/>
    <row r="226" s="150" customFormat="1" x14ac:dyDescent="0.2"/>
    <row r="227" s="150" customFormat="1" x14ac:dyDescent="0.2"/>
    <row r="228" s="150" customFormat="1" x14ac:dyDescent="0.2"/>
    <row r="229" s="150" customFormat="1" x14ac:dyDescent="0.2"/>
    <row r="230" s="150" customFormat="1" x14ac:dyDescent="0.2"/>
    <row r="231" s="150" customFormat="1" x14ac:dyDescent="0.2"/>
    <row r="232" s="150" customFormat="1" x14ac:dyDescent="0.2"/>
    <row r="233" s="150" customFormat="1" x14ac:dyDescent="0.2"/>
    <row r="234" s="150" customFormat="1" x14ac:dyDescent="0.2"/>
    <row r="235" s="150" customFormat="1" x14ac:dyDescent="0.2"/>
    <row r="236" s="26" customFormat="1" x14ac:dyDescent="0.2"/>
    <row r="237" s="26" customFormat="1" x14ac:dyDescent="0.2"/>
    <row r="238" s="26" customFormat="1" x14ac:dyDescent="0.2"/>
    <row r="239" s="26" customFormat="1" x14ac:dyDescent="0.2"/>
    <row r="240" s="26" customFormat="1" x14ac:dyDescent="0.2"/>
    <row r="241" s="26" customFormat="1" x14ac:dyDescent="0.2"/>
    <row r="242" s="26" customFormat="1" x14ac:dyDescent="0.2"/>
    <row r="243" s="26" customFormat="1" x14ac:dyDescent="0.2"/>
    <row r="244" s="26" customFormat="1" x14ac:dyDescent="0.2"/>
    <row r="245" s="26" customFormat="1" x14ac:dyDescent="0.2"/>
    <row r="246" s="26" customFormat="1" x14ac:dyDescent="0.2"/>
    <row r="247" s="26" customFormat="1" x14ac:dyDescent="0.2"/>
    <row r="248" s="26" customFormat="1" x14ac:dyDescent="0.2"/>
    <row r="249" s="26" customFormat="1" x14ac:dyDescent="0.2"/>
    <row r="250" s="26" customFormat="1" x14ac:dyDescent="0.2"/>
    <row r="251" s="26" customFormat="1" x14ac:dyDescent="0.2"/>
    <row r="252" s="26" customFormat="1" x14ac:dyDescent="0.2"/>
    <row r="253" s="26" customFormat="1" x14ac:dyDescent="0.2"/>
    <row r="254" s="26" customFormat="1" x14ac:dyDescent="0.2"/>
    <row r="255" s="26" customFormat="1" x14ac:dyDescent="0.2"/>
    <row r="256" s="26" customFormat="1" x14ac:dyDescent="0.2"/>
    <row r="257" s="26" customFormat="1" x14ac:dyDescent="0.2"/>
    <row r="258" s="26" customFormat="1" x14ac:dyDescent="0.2"/>
    <row r="259" s="26" customFormat="1" x14ac:dyDescent="0.2"/>
    <row r="260" s="26" customFormat="1" x14ac:dyDescent="0.2"/>
    <row r="261" s="26" customFormat="1" x14ac:dyDescent="0.2"/>
    <row r="262" s="26" customFormat="1" x14ac:dyDescent="0.2"/>
    <row r="263" s="26" customFormat="1" x14ac:dyDescent="0.2"/>
    <row r="264" s="26" customFormat="1" x14ac:dyDescent="0.2"/>
    <row r="265" s="26" customFormat="1" x14ac:dyDescent="0.2"/>
    <row r="266" s="26" customFormat="1" x14ac:dyDescent="0.2"/>
    <row r="267" s="26" customFormat="1" x14ac:dyDescent="0.2"/>
    <row r="268" s="26" customFormat="1" x14ac:dyDescent="0.2"/>
    <row r="269" s="26" customFormat="1" x14ac:dyDescent="0.2"/>
    <row r="270" s="26" customFormat="1" x14ac:dyDescent="0.2"/>
    <row r="271" s="26" customFormat="1" x14ac:dyDescent="0.2"/>
    <row r="272" s="26" customFormat="1" x14ac:dyDescent="0.2"/>
    <row r="273" s="26" customFormat="1" x14ac:dyDescent="0.2"/>
    <row r="274" s="26" customFormat="1" x14ac:dyDescent="0.2"/>
    <row r="275" s="26" customFormat="1" x14ac:dyDescent="0.2"/>
    <row r="276" s="26" customFormat="1" x14ac:dyDescent="0.2"/>
    <row r="277" s="26" customFormat="1" x14ac:dyDescent="0.2"/>
    <row r="278" s="26" customFormat="1" x14ac:dyDescent="0.2"/>
    <row r="279" s="26" customFormat="1" x14ac:dyDescent="0.2"/>
    <row r="280" s="26" customFormat="1" x14ac:dyDescent="0.2"/>
    <row r="281" s="26" customFormat="1" x14ac:dyDescent="0.2"/>
    <row r="282" s="26" customFormat="1" x14ac:dyDescent="0.2"/>
    <row r="283" s="26" customFormat="1" x14ac:dyDescent="0.2"/>
    <row r="284" s="26" customFormat="1" x14ac:dyDescent="0.2"/>
    <row r="285" s="26" customFormat="1" x14ac:dyDescent="0.2"/>
    <row r="286" s="26" customFormat="1" x14ac:dyDescent="0.2"/>
    <row r="287" s="26" customFormat="1" x14ac:dyDescent="0.2"/>
    <row r="288" s="26" customFormat="1" x14ac:dyDescent="0.2"/>
    <row r="289" s="26" customFormat="1" x14ac:dyDescent="0.2"/>
    <row r="290" s="26" customFormat="1" x14ac:dyDescent="0.2"/>
    <row r="291" s="26" customFormat="1" x14ac:dyDescent="0.2"/>
    <row r="292" s="26" customFormat="1" x14ac:dyDescent="0.2"/>
    <row r="293" s="26" customFormat="1" x14ac:dyDescent="0.2"/>
    <row r="294" s="26" customFormat="1" x14ac:dyDescent="0.2"/>
    <row r="295" s="26" customFormat="1" x14ac:dyDescent="0.2"/>
    <row r="296" s="26" customFormat="1" x14ac:dyDescent="0.2"/>
    <row r="297" s="26" customFormat="1" x14ac:dyDescent="0.2"/>
    <row r="298" s="26" customFormat="1" x14ac:dyDescent="0.2"/>
    <row r="299" s="26" customFormat="1" x14ac:dyDescent="0.2"/>
    <row r="300" s="26" customFormat="1" x14ac:dyDescent="0.2"/>
    <row r="301" s="26" customFormat="1" x14ac:dyDescent="0.2"/>
    <row r="302" s="26" customFormat="1" x14ac:dyDescent="0.2"/>
    <row r="303" s="26" customFormat="1" x14ac:dyDescent="0.2"/>
    <row r="304" s="26" customFormat="1" x14ac:dyDescent="0.2"/>
    <row r="305" s="26" customFormat="1" x14ac:dyDescent="0.2"/>
    <row r="306" s="26" customFormat="1" x14ac:dyDescent="0.2"/>
    <row r="307" s="26" customFormat="1" x14ac:dyDescent="0.2"/>
    <row r="308" s="26" customFormat="1" x14ac:dyDescent="0.2"/>
    <row r="309" s="26" customFormat="1" x14ac:dyDescent="0.2"/>
    <row r="310" s="26" customFormat="1" x14ac:dyDescent="0.2"/>
    <row r="311" s="26" customFormat="1" x14ac:dyDescent="0.2"/>
    <row r="312" s="26" customFormat="1" x14ac:dyDescent="0.2"/>
    <row r="313" s="26" customFormat="1" x14ac:dyDescent="0.2"/>
    <row r="314" s="26" customFormat="1" x14ac:dyDescent="0.2"/>
    <row r="315" s="26" customFormat="1" x14ac:dyDescent="0.2"/>
    <row r="316" s="26" customFormat="1" x14ac:dyDescent="0.2"/>
    <row r="317" s="26" customFormat="1" x14ac:dyDescent="0.2"/>
    <row r="318" s="26" customFormat="1" x14ac:dyDescent="0.2"/>
    <row r="319" s="26" customFormat="1" x14ac:dyDescent="0.2"/>
    <row r="320" s="26" customFormat="1" x14ac:dyDescent="0.2"/>
    <row r="321" s="26" customFormat="1" x14ac:dyDescent="0.2"/>
    <row r="322" s="26" customFormat="1" x14ac:dyDescent="0.2"/>
    <row r="323" s="26" customFormat="1" x14ac:dyDescent="0.2"/>
    <row r="324" s="26" customFormat="1" x14ac:dyDescent="0.2"/>
    <row r="325" s="26" customFormat="1" x14ac:dyDescent="0.2"/>
    <row r="326" s="26" customFormat="1" x14ac:dyDescent="0.2"/>
    <row r="327" s="26" customFormat="1" x14ac:dyDescent="0.2"/>
    <row r="328" s="26" customFormat="1" x14ac:dyDescent="0.2"/>
    <row r="329" s="26" customFormat="1" x14ac:dyDescent="0.2"/>
    <row r="330" s="26" customFormat="1" x14ac:dyDescent="0.2"/>
    <row r="331" s="26" customFormat="1" x14ac:dyDescent="0.2"/>
    <row r="332" s="26" customFormat="1" x14ac:dyDescent="0.2"/>
    <row r="333" s="26" customFormat="1" x14ac:dyDescent="0.2"/>
    <row r="334" s="26" customFormat="1" x14ac:dyDescent="0.2"/>
    <row r="335" s="26" customFormat="1" x14ac:dyDescent="0.2"/>
    <row r="336" s="26" customFormat="1" x14ac:dyDescent="0.2"/>
    <row r="337" s="26" customFormat="1" x14ac:dyDescent="0.2"/>
    <row r="338" s="26" customFormat="1" x14ac:dyDescent="0.2"/>
    <row r="339" s="26" customFormat="1" x14ac:dyDescent="0.2"/>
    <row r="340" s="26" customFormat="1" x14ac:dyDescent="0.2"/>
    <row r="341" s="26" customFormat="1" x14ac:dyDescent="0.2"/>
    <row r="342" s="26" customFormat="1" x14ac:dyDescent="0.2"/>
    <row r="343" s="26" customFormat="1" x14ac:dyDescent="0.2"/>
    <row r="344" s="26" customFormat="1" x14ac:dyDescent="0.2"/>
    <row r="345" s="26" customFormat="1" x14ac:dyDescent="0.2"/>
    <row r="346" s="26" customFormat="1" x14ac:dyDescent="0.2"/>
    <row r="347" s="26" customFormat="1" x14ac:dyDescent="0.2"/>
    <row r="348" s="26" customFormat="1" x14ac:dyDescent="0.2"/>
    <row r="349" s="26" customFormat="1" x14ac:dyDescent="0.2"/>
    <row r="350" s="26" customFormat="1" x14ac:dyDescent="0.2"/>
    <row r="351" s="26" customFormat="1" x14ac:dyDescent="0.2"/>
    <row r="352" s="26" customFormat="1" x14ac:dyDescent="0.2"/>
    <row r="353" s="26" customFormat="1" x14ac:dyDescent="0.2"/>
    <row r="354" s="26" customFormat="1" x14ac:dyDescent="0.2"/>
    <row r="355" s="26" customFormat="1" x14ac:dyDescent="0.2"/>
    <row r="356" s="26" customFormat="1" x14ac:dyDescent="0.2"/>
    <row r="357" s="26" customFormat="1" x14ac:dyDescent="0.2"/>
    <row r="358" s="26" customFormat="1" x14ac:dyDescent="0.2"/>
    <row r="359" s="26" customFormat="1" x14ac:dyDescent="0.2"/>
    <row r="360" s="26" customFormat="1" x14ac:dyDescent="0.2"/>
    <row r="361" s="26" customFormat="1" x14ac:dyDescent="0.2"/>
    <row r="362" s="26" customFormat="1" x14ac:dyDescent="0.2"/>
    <row r="363" s="26" customFormat="1" x14ac:dyDescent="0.2"/>
    <row r="364" s="26" customFormat="1" x14ac:dyDescent="0.2"/>
    <row r="365" s="26" customFormat="1" x14ac:dyDescent="0.2"/>
    <row r="366" s="26" customFormat="1" x14ac:dyDescent="0.2"/>
    <row r="367" s="26" customFormat="1" x14ac:dyDescent="0.2"/>
    <row r="368" s="26" customFormat="1" x14ac:dyDescent="0.2"/>
    <row r="369" s="26" customFormat="1" x14ac:dyDescent="0.2"/>
    <row r="370" s="26" customFormat="1" x14ac:dyDescent="0.2"/>
    <row r="371" s="26" customFormat="1" x14ac:dyDescent="0.2"/>
    <row r="372" s="26" customFormat="1" x14ac:dyDescent="0.2"/>
    <row r="373" s="26" customFormat="1" x14ac:dyDescent="0.2"/>
    <row r="374" s="26" customFormat="1" x14ac:dyDescent="0.2"/>
    <row r="375" s="26" customFormat="1" x14ac:dyDescent="0.2"/>
    <row r="376" s="26" customFormat="1" x14ac:dyDescent="0.2"/>
    <row r="377" s="26" customFormat="1" x14ac:dyDescent="0.2"/>
    <row r="378" s="26" customFormat="1" x14ac:dyDescent="0.2"/>
    <row r="379" s="26" customFormat="1" x14ac:dyDescent="0.2"/>
    <row r="380" s="26" customFormat="1" x14ac:dyDescent="0.2"/>
    <row r="381" s="26" customFormat="1" x14ac:dyDescent="0.2"/>
    <row r="382" s="26" customFormat="1" x14ac:dyDescent="0.2"/>
    <row r="383" s="26" customFormat="1" x14ac:dyDescent="0.2"/>
    <row r="384" s="26" customFormat="1" x14ac:dyDescent="0.2"/>
    <row r="385" s="26" customFormat="1" x14ac:dyDescent="0.2"/>
    <row r="386" s="26" customFormat="1" x14ac:dyDescent="0.2"/>
    <row r="387" s="26" customFormat="1" x14ac:dyDescent="0.2"/>
    <row r="388" s="26" customFormat="1" x14ac:dyDescent="0.2"/>
    <row r="389" s="26" customFormat="1" x14ac:dyDescent="0.2"/>
    <row r="390" s="26" customFormat="1" x14ac:dyDescent="0.2"/>
    <row r="391" s="26" customFormat="1" x14ac:dyDescent="0.2"/>
    <row r="392" s="26" customFormat="1" x14ac:dyDescent="0.2"/>
    <row r="393" s="26" customFormat="1" x14ac:dyDescent="0.2"/>
    <row r="394" s="26" customFormat="1" x14ac:dyDescent="0.2"/>
    <row r="395" s="26" customFormat="1" x14ac:dyDescent="0.2"/>
    <row r="396" s="26" customFormat="1" x14ac:dyDescent="0.2"/>
    <row r="397" s="26" customFormat="1" x14ac:dyDescent="0.2"/>
    <row r="398" s="26" customFormat="1" x14ac:dyDescent="0.2"/>
    <row r="399" s="26" customFormat="1" x14ac:dyDescent="0.2"/>
    <row r="400" s="26" customFormat="1" x14ac:dyDescent="0.2"/>
    <row r="401" s="26" customFormat="1" x14ac:dyDescent="0.2"/>
    <row r="402" s="26" customFormat="1" x14ac:dyDescent="0.2"/>
    <row r="403" s="26" customFormat="1" x14ac:dyDescent="0.2"/>
    <row r="404" s="26" customFormat="1" x14ac:dyDescent="0.2"/>
    <row r="405" s="26" customFormat="1" x14ac:dyDescent="0.2"/>
    <row r="406" s="26" customFormat="1" x14ac:dyDescent="0.2"/>
    <row r="407" s="26" customFormat="1" x14ac:dyDescent="0.2"/>
    <row r="408" s="26" customFormat="1" x14ac:dyDescent="0.2"/>
    <row r="409" s="26" customFormat="1" x14ac:dyDescent="0.2"/>
    <row r="410" s="26" customFormat="1" x14ac:dyDescent="0.2"/>
    <row r="411" s="26" customFormat="1" x14ac:dyDescent="0.2"/>
    <row r="412" s="26" customFormat="1" x14ac:dyDescent="0.2"/>
  </sheetData>
  <mergeCells count="2">
    <mergeCell ref="A1:G1"/>
    <mergeCell ref="A15:B15"/>
  </mergeCells>
  <phoneticPr fontId="37" type="noConversion"/>
  <printOptions horizontalCentered="1"/>
  <pageMargins left="0.25" right="0.25" top="0.75" bottom="0.75" header="0.3" footer="0.3"/>
  <pageSetup paperSize="9" scale="5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P80"/>
  <sheetViews>
    <sheetView view="pageBreakPreview" topLeftCell="A57" zoomScale="77" zoomScaleNormal="100" zoomScaleSheetLayoutView="100" workbookViewId="0">
      <selection activeCell="K76" sqref="K76"/>
    </sheetView>
  </sheetViews>
  <sheetFormatPr defaultColWidth="8.7109375" defaultRowHeight="12.75" x14ac:dyDescent="0.2"/>
  <cols>
    <col min="1" max="1" width="6.85546875" style="635" customWidth="1"/>
    <col min="2" max="2" width="9.42578125" style="636" customWidth="1"/>
    <col min="3" max="3" width="13.7109375" style="637" customWidth="1"/>
    <col min="4" max="4" width="10.28515625" style="637" customWidth="1"/>
    <col min="5" max="5" width="5.28515625" style="637" customWidth="1"/>
    <col min="6" max="6" width="7.28515625" style="637" customWidth="1"/>
    <col min="7" max="7" width="8.7109375" style="638" customWidth="1"/>
    <col min="8" max="8" width="10.7109375" style="638" customWidth="1"/>
    <col min="9" max="9" width="9" style="607" bestFit="1" customWidth="1"/>
    <col min="10" max="10" width="9.140625" style="607" bestFit="1" customWidth="1"/>
    <col min="11" max="11" width="9.28515625" style="607" bestFit="1" customWidth="1"/>
    <col min="12" max="12" width="12" style="607" bestFit="1" customWidth="1"/>
    <col min="13" max="13" width="15.5703125" style="607" bestFit="1" customWidth="1"/>
    <col min="14" max="14" width="23.42578125" style="607" bestFit="1" customWidth="1"/>
    <col min="15" max="15" width="7.42578125" style="607" bestFit="1" customWidth="1"/>
    <col min="16" max="16" width="11.5703125" style="607" bestFit="1" customWidth="1"/>
    <col min="17" max="17" width="13.42578125" style="607" customWidth="1"/>
    <col min="18" max="18" width="10.28515625" style="607" bestFit="1" customWidth="1"/>
    <col min="19" max="19" width="9.140625" style="607" bestFit="1" customWidth="1"/>
    <col min="20" max="20" width="13.5703125" style="607" bestFit="1" customWidth="1"/>
    <col min="21" max="21" width="13.28515625" style="607" customWidth="1"/>
    <col min="22" max="22" width="19.42578125" style="607" customWidth="1"/>
    <col min="23" max="23" width="22.42578125" style="607" customWidth="1"/>
    <col min="24" max="16384" width="8.7109375" style="607"/>
  </cols>
  <sheetData>
    <row r="1" spans="1:16" ht="35.1" customHeight="1" thickBot="1" x14ac:dyDescent="0.25">
      <c r="A1" s="767" t="s">
        <v>668</v>
      </c>
      <c r="B1" s="768"/>
      <c r="C1" s="768"/>
      <c r="D1" s="768"/>
      <c r="E1" s="768"/>
      <c r="F1" s="768"/>
      <c r="G1" s="768"/>
      <c r="H1" s="768"/>
      <c r="I1" s="768"/>
      <c r="J1" s="768"/>
      <c r="K1" s="768"/>
      <c r="L1" s="768"/>
      <c r="M1" s="768"/>
      <c r="N1" s="768"/>
      <c r="O1" s="768"/>
      <c r="P1" s="769"/>
    </row>
    <row r="2" spans="1:16" ht="35.1" customHeight="1" thickBot="1" x14ac:dyDescent="0.25">
      <c r="A2" s="767" t="s">
        <v>616</v>
      </c>
      <c r="B2" s="768"/>
      <c r="C2" s="768"/>
      <c r="D2" s="768"/>
      <c r="E2" s="768"/>
      <c r="F2" s="768"/>
      <c r="G2" s="768"/>
      <c r="H2" s="768"/>
      <c r="I2" s="768"/>
      <c r="J2" s="768"/>
      <c r="K2" s="768"/>
      <c r="L2" s="768"/>
      <c r="M2" s="768"/>
      <c r="N2" s="768"/>
      <c r="O2" s="768"/>
      <c r="P2" s="769"/>
    </row>
    <row r="3" spans="1:16" ht="20.25" customHeight="1" x14ac:dyDescent="0.2">
      <c r="A3" s="770" t="s">
        <v>0</v>
      </c>
      <c r="B3" s="772" t="s">
        <v>1</v>
      </c>
      <c r="C3" s="773"/>
      <c r="D3" s="773"/>
      <c r="E3" s="773"/>
      <c r="F3" s="774"/>
      <c r="G3" s="608"/>
      <c r="H3" s="778" t="s">
        <v>2</v>
      </c>
      <c r="I3" s="779"/>
      <c r="J3" s="779"/>
      <c r="K3" s="780"/>
      <c r="L3" s="781" t="s">
        <v>3</v>
      </c>
      <c r="M3" s="782"/>
      <c r="N3" s="782"/>
      <c r="O3" s="783" t="s">
        <v>487</v>
      </c>
      <c r="P3" s="785" t="s">
        <v>488</v>
      </c>
    </row>
    <row r="4" spans="1:16" ht="90.75" customHeight="1" x14ac:dyDescent="0.2">
      <c r="A4" s="771"/>
      <c r="B4" s="775"/>
      <c r="C4" s="776"/>
      <c r="D4" s="776"/>
      <c r="E4" s="776"/>
      <c r="F4" s="777"/>
      <c r="G4" s="609" t="s">
        <v>5</v>
      </c>
      <c r="H4" s="609" t="s">
        <v>4</v>
      </c>
      <c r="I4" s="610" t="s">
        <v>8</v>
      </c>
      <c r="J4" s="610" t="s">
        <v>7</v>
      </c>
      <c r="K4" s="611" t="s">
        <v>6</v>
      </c>
      <c r="L4" s="612" t="s">
        <v>617</v>
      </c>
      <c r="M4" s="612" t="s">
        <v>618</v>
      </c>
      <c r="N4" s="613" t="s">
        <v>619</v>
      </c>
      <c r="O4" s="784"/>
      <c r="P4" s="786"/>
    </row>
    <row r="5" spans="1:16" ht="35.25" customHeight="1" x14ac:dyDescent="0.2">
      <c r="A5" s="614"/>
      <c r="B5" s="787"/>
      <c r="C5" s="788"/>
      <c r="D5" s="788"/>
      <c r="E5" s="788"/>
      <c r="F5" s="789"/>
      <c r="G5" s="615"/>
      <c r="H5" s="615"/>
      <c r="I5" s="616"/>
      <c r="J5" s="616"/>
      <c r="K5" s="617"/>
      <c r="L5" s="618"/>
      <c r="M5" s="619">
        <v>0</v>
      </c>
      <c r="N5" s="619"/>
      <c r="O5" s="619"/>
      <c r="P5" s="619"/>
    </row>
    <row r="6" spans="1:16" ht="35.25" customHeight="1" x14ac:dyDescent="0.2">
      <c r="A6" s="614">
        <v>1</v>
      </c>
      <c r="B6" s="787" t="s">
        <v>620</v>
      </c>
      <c r="C6" s="788"/>
      <c r="D6" s="788"/>
      <c r="E6" s="788"/>
      <c r="F6" s="789"/>
      <c r="G6" s="615"/>
      <c r="H6" s="615"/>
      <c r="I6" s="620"/>
      <c r="J6" s="616"/>
      <c r="K6" s="617"/>
      <c r="L6" s="618"/>
      <c r="M6" s="618"/>
      <c r="N6" s="618"/>
      <c r="O6" s="618"/>
      <c r="P6" s="618"/>
    </row>
    <row r="7" spans="1:16" ht="24.95" customHeight="1" x14ac:dyDescent="0.2">
      <c r="A7" s="621"/>
      <c r="B7" s="764"/>
      <c r="C7" s="765"/>
      <c r="D7" s="765"/>
      <c r="E7" s="765"/>
      <c r="F7" s="766"/>
      <c r="G7" s="622" t="s">
        <v>154</v>
      </c>
      <c r="H7" s="622">
        <v>8</v>
      </c>
      <c r="I7" s="623"/>
      <c r="J7" s="616"/>
      <c r="K7" s="624"/>
      <c r="L7" s="625">
        <f>H7</f>
        <v>8</v>
      </c>
      <c r="M7" s="618"/>
      <c r="N7" s="618"/>
      <c r="O7" s="618"/>
      <c r="P7" s="618"/>
    </row>
    <row r="8" spans="1:16" ht="24.95" customHeight="1" x14ac:dyDescent="0.35">
      <c r="A8" s="626"/>
      <c r="B8" s="627"/>
      <c r="C8" s="628"/>
      <c r="D8" s="628"/>
      <c r="E8" s="628"/>
      <c r="F8" s="629"/>
      <c r="G8" s="630"/>
      <c r="H8" s="630"/>
      <c r="I8" s="790" t="s">
        <v>621</v>
      </c>
      <c r="J8" s="791"/>
      <c r="K8" s="792"/>
      <c r="L8" s="631">
        <f>SUM(L7:L7)</f>
        <v>8</v>
      </c>
      <c r="M8" s="632">
        <f>IF(L8="",0,(L8*$M$5))</f>
        <v>0</v>
      </c>
      <c r="N8" s="633">
        <f>L8+M8</f>
        <v>8</v>
      </c>
      <c r="O8" s="625"/>
      <c r="P8" s="625"/>
    </row>
    <row r="9" spans="1:16" ht="35.25" customHeight="1" x14ac:dyDescent="0.2">
      <c r="A9" s="614">
        <v>1</v>
      </c>
      <c r="B9" s="787" t="s">
        <v>622</v>
      </c>
      <c r="C9" s="788"/>
      <c r="D9" s="788"/>
      <c r="E9" s="788"/>
      <c r="F9" s="789"/>
      <c r="G9" s="615"/>
      <c r="H9" s="615"/>
      <c r="I9" s="620"/>
      <c r="J9" s="616"/>
      <c r="K9" s="617"/>
      <c r="L9" s="618"/>
      <c r="M9" s="618"/>
      <c r="N9" s="618"/>
      <c r="O9" s="618"/>
      <c r="P9" s="618"/>
    </row>
    <row r="10" spans="1:16" ht="24.95" customHeight="1" x14ac:dyDescent="0.2">
      <c r="A10" s="621"/>
      <c r="B10" s="764"/>
      <c r="C10" s="765"/>
      <c r="D10" s="765"/>
      <c r="E10" s="765"/>
      <c r="F10" s="766"/>
      <c r="G10" s="622" t="s">
        <v>154</v>
      </c>
      <c r="H10" s="622">
        <v>0</v>
      </c>
      <c r="I10" s="623"/>
      <c r="J10" s="616"/>
      <c r="K10" s="624"/>
      <c r="L10" s="625">
        <f>H10</f>
        <v>0</v>
      </c>
      <c r="M10" s="618"/>
      <c r="N10" s="618"/>
      <c r="O10" s="618"/>
      <c r="P10" s="618"/>
    </row>
    <row r="11" spans="1:16" ht="24.95" customHeight="1" x14ac:dyDescent="0.35">
      <c r="A11" s="626"/>
      <c r="B11" s="627"/>
      <c r="C11" s="628"/>
      <c r="D11" s="628"/>
      <c r="E11" s="628"/>
      <c r="F11" s="629"/>
      <c r="G11" s="630"/>
      <c r="H11" s="630"/>
      <c r="I11" s="790" t="s">
        <v>621</v>
      </c>
      <c r="J11" s="791"/>
      <c r="K11" s="792"/>
      <c r="L11" s="631">
        <f>SUM(L10:L10)</f>
        <v>0</v>
      </c>
      <c r="M11" s="632">
        <f>IF(L11="",0,(L11*$M$5))</f>
        <v>0</v>
      </c>
      <c r="N11" s="633">
        <f>L11+M11</f>
        <v>0</v>
      </c>
      <c r="O11" s="625"/>
      <c r="P11" s="625"/>
    </row>
    <row r="12" spans="1:16" ht="35.25" customHeight="1" x14ac:dyDescent="0.2">
      <c r="A12" s="614">
        <v>2</v>
      </c>
      <c r="B12" s="787" t="s">
        <v>623</v>
      </c>
      <c r="C12" s="788"/>
      <c r="D12" s="788"/>
      <c r="E12" s="788"/>
      <c r="F12" s="789"/>
      <c r="G12" s="615"/>
      <c r="H12" s="615"/>
      <c r="I12" s="620"/>
      <c r="J12" s="616"/>
      <c r="K12" s="617"/>
      <c r="L12" s="618"/>
      <c r="M12" s="618"/>
      <c r="N12" s="618"/>
      <c r="O12" s="618"/>
      <c r="P12" s="618"/>
    </row>
    <row r="13" spans="1:16" ht="24.95" customHeight="1" x14ac:dyDescent="0.2">
      <c r="A13" s="621"/>
      <c r="B13" s="764"/>
      <c r="C13" s="765"/>
      <c r="D13" s="765"/>
      <c r="E13" s="765"/>
      <c r="F13" s="766"/>
      <c r="G13" s="622" t="s">
        <v>154</v>
      </c>
      <c r="H13" s="622">
        <v>0</v>
      </c>
      <c r="I13" s="623"/>
      <c r="J13" s="616"/>
      <c r="K13" s="624"/>
      <c r="L13" s="625">
        <f>H13</f>
        <v>0</v>
      </c>
      <c r="M13" s="618"/>
      <c r="N13" s="618"/>
      <c r="O13" s="618"/>
      <c r="P13" s="618"/>
    </row>
    <row r="14" spans="1:16" ht="24.95" customHeight="1" x14ac:dyDescent="0.35">
      <c r="A14" s="626"/>
      <c r="B14" s="627"/>
      <c r="C14" s="628"/>
      <c r="D14" s="628"/>
      <c r="E14" s="628"/>
      <c r="F14" s="629"/>
      <c r="G14" s="630"/>
      <c r="H14" s="630"/>
      <c r="I14" s="790" t="s">
        <v>621</v>
      </c>
      <c r="J14" s="791"/>
      <c r="K14" s="792"/>
      <c r="L14" s="631">
        <f>SUM(L13:L13)</f>
        <v>0</v>
      </c>
      <c r="M14" s="632">
        <f>IF(L14="",0,(L14*$M$5))</f>
        <v>0</v>
      </c>
      <c r="N14" s="633">
        <f>L14+M14</f>
        <v>0</v>
      </c>
      <c r="O14" s="625"/>
      <c r="P14" s="625"/>
    </row>
    <row r="15" spans="1:16" ht="35.25" customHeight="1" x14ac:dyDescent="0.2">
      <c r="A15" s="614">
        <v>3</v>
      </c>
      <c r="B15" s="787" t="s">
        <v>624</v>
      </c>
      <c r="C15" s="788"/>
      <c r="D15" s="788"/>
      <c r="E15" s="788"/>
      <c r="F15" s="789"/>
      <c r="G15" s="615"/>
      <c r="H15" s="615"/>
      <c r="I15" s="620"/>
      <c r="J15" s="616"/>
      <c r="K15" s="617"/>
      <c r="L15" s="618"/>
      <c r="M15" s="618"/>
      <c r="N15" s="618"/>
      <c r="O15" s="618"/>
      <c r="P15" s="618"/>
    </row>
    <row r="16" spans="1:16" ht="24.95" customHeight="1" x14ac:dyDescent="0.2">
      <c r="A16" s="621"/>
      <c r="B16" s="764"/>
      <c r="C16" s="765"/>
      <c r="D16" s="765"/>
      <c r="E16" s="765"/>
      <c r="F16" s="766"/>
      <c r="G16" s="622" t="s">
        <v>154</v>
      </c>
      <c r="H16" s="622">
        <v>0</v>
      </c>
      <c r="I16" s="623"/>
      <c r="J16" s="616"/>
      <c r="K16" s="624"/>
      <c r="L16" s="625">
        <f>H16</f>
        <v>0</v>
      </c>
      <c r="M16" s="618"/>
      <c r="N16" s="618"/>
      <c r="O16" s="618"/>
      <c r="P16" s="618"/>
    </row>
    <row r="17" spans="1:16" ht="24.95" customHeight="1" x14ac:dyDescent="0.35">
      <c r="A17" s="626"/>
      <c r="B17" s="627"/>
      <c r="C17" s="628"/>
      <c r="D17" s="628"/>
      <c r="E17" s="628"/>
      <c r="F17" s="629"/>
      <c r="G17" s="630"/>
      <c r="H17" s="630"/>
      <c r="I17" s="790" t="s">
        <v>621</v>
      </c>
      <c r="J17" s="791"/>
      <c r="K17" s="792"/>
      <c r="L17" s="631">
        <f>SUM(L16:L16)</f>
        <v>0</v>
      </c>
      <c r="M17" s="632">
        <f>IF(L17="",0,(L17*$M$5))</f>
        <v>0</v>
      </c>
      <c r="N17" s="633">
        <f>L17+M17</f>
        <v>0</v>
      </c>
      <c r="O17" s="625"/>
      <c r="P17" s="625"/>
    </row>
    <row r="18" spans="1:16" ht="35.25" customHeight="1" x14ac:dyDescent="0.2">
      <c r="A18" s="614">
        <v>4</v>
      </c>
      <c r="B18" s="787" t="s">
        <v>625</v>
      </c>
      <c r="C18" s="788"/>
      <c r="D18" s="788"/>
      <c r="E18" s="788"/>
      <c r="F18" s="789"/>
      <c r="G18" s="615"/>
      <c r="H18" s="615"/>
      <c r="I18" s="620"/>
      <c r="J18" s="616"/>
      <c r="K18" s="617"/>
      <c r="L18" s="618"/>
      <c r="M18" s="618"/>
      <c r="N18" s="618"/>
      <c r="O18" s="618"/>
      <c r="P18" s="618"/>
    </row>
    <row r="19" spans="1:16" ht="24.95" customHeight="1" x14ac:dyDescent="0.2">
      <c r="A19" s="621"/>
      <c r="B19" s="764"/>
      <c r="C19" s="765"/>
      <c r="D19" s="765"/>
      <c r="E19" s="765"/>
      <c r="F19" s="766"/>
      <c r="G19" s="622" t="s">
        <v>154</v>
      </c>
      <c r="H19" s="622">
        <v>0</v>
      </c>
      <c r="I19" s="623"/>
      <c r="J19" s="616"/>
      <c r="K19" s="624"/>
      <c r="L19" s="625">
        <f>H19</f>
        <v>0</v>
      </c>
      <c r="M19" s="618"/>
      <c r="N19" s="618"/>
      <c r="O19" s="618"/>
      <c r="P19" s="618"/>
    </row>
    <row r="20" spans="1:16" ht="24.95" customHeight="1" x14ac:dyDescent="0.35">
      <c r="A20" s="626"/>
      <c r="B20" s="627"/>
      <c r="C20" s="628"/>
      <c r="D20" s="628"/>
      <c r="E20" s="628"/>
      <c r="F20" s="629"/>
      <c r="G20" s="630"/>
      <c r="H20" s="630"/>
      <c r="I20" s="790" t="s">
        <v>621</v>
      </c>
      <c r="J20" s="791"/>
      <c r="K20" s="792"/>
      <c r="L20" s="631">
        <f>SUM(L19:L19)</f>
        <v>0</v>
      </c>
      <c r="M20" s="632">
        <f>IF(L20="",0,(L20*$M$5))</f>
        <v>0</v>
      </c>
      <c r="N20" s="633">
        <f>L20+M20</f>
        <v>0</v>
      </c>
      <c r="O20" s="625"/>
      <c r="P20" s="625"/>
    </row>
    <row r="21" spans="1:16" ht="35.25" customHeight="1" x14ac:dyDescent="0.2">
      <c r="A21" s="614">
        <v>5</v>
      </c>
      <c r="B21" s="787" t="s">
        <v>626</v>
      </c>
      <c r="C21" s="788"/>
      <c r="D21" s="788"/>
      <c r="E21" s="788"/>
      <c r="F21" s="789"/>
      <c r="G21" s="615"/>
      <c r="H21" s="615"/>
      <c r="I21" s="620"/>
      <c r="J21" s="616"/>
      <c r="K21" s="617"/>
      <c r="L21" s="618"/>
      <c r="M21" s="618"/>
      <c r="N21" s="618"/>
      <c r="O21" s="618"/>
      <c r="P21" s="618"/>
    </row>
    <row r="22" spans="1:16" ht="24.95" customHeight="1" x14ac:dyDescent="0.2">
      <c r="A22" s="621"/>
      <c r="B22" s="764"/>
      <c r="C22" s="765"/>
      <c r="D22" s="765"/>
      <c r="E22" s="765"/>
      <c r="F22" s="766"/>
      <c r="G22" s="622" t="s">
        <v>154</v>
      </c>
      <c r="H22" s="622">
        <v>8</v>
      </c>
      <c r="I22" s="623"/>
      <c r="J22" s="616"/>
      <c r="K22" s="624"/>
      <c r="L22" s="625">
        <f>H22</f>
        <v>8</v>
      </c>
      <c r="M22" s="618"/>
      <c r="N22" s="618"/>
      <c r="O22" s="618"/>
      <c r="P22" s="618"/>
    </row>
    <row r="23" spans="1:16" ht="24.95" customHeight="1" x14ac:dyDescent="0.35">
      <c r="A23" s="626"/>
      <c r="B23" s="627"/>
      <c r="C23" s="628"/>
      <c r="D23" s="628"/>
      <c r="E23" s="628"/>
      <c r="F23" s="629"/>
      <c r="G23" s="630"/>
      <c r="H23" s="630"/>
      <c r="I23" s="790" t="s">
        <v>621</v>
      </c>
      <c r="J23" s="791"/>
      <c r="K23" s="792"/>
      <c r="L23" s="631">
        <f>SUM(L22:L22)</f>
        <v>8</v>
      </c>
      <c r="M23" s="632">
        <f>IF(L23="",0,(L23*$M$5))</f>
        <v>0</v>
      </c>
      <c r="N23" s="633">
        <f>L23+M23</f>
        <v>8</v>
      </c>
      <c r="O23" s="625"/>
      <c r="P23" s="625"/>
    </row>
    <row r="24" spans="1:16" ht="35.25" customHeight="1" x14ac:dyDescent="0.2">
      <c r="A24" s="614">
        <v>6</v>
      </c>
      <c r="B24" s="787" t="s">
        <v>627</v>
      </c>
      <c r="C24" s="788"/>
      <c r="D24" s="788"/>
      <c r="E24" s="788"/>
      <c r="F24" s="789"/>
      <c r="G24" s="615"/>
      <c r="H24" s="615"/>
      <c r="I24" s="620"/>
      <c r="J24" s="616"/>
      <c r="K24" s="617"/>
      <c r="L24" s="618"/>
      <c r="M24" s="618"/>
      <c r="N24" s="618"/>
      <c r="O24" s="618"/>
      <c r="P24" s="618"/>
    </row>
    <row r="25" spans="1:16" ht="24.95" customHeight="1" x14ac:dyDescent="0.2">
      <c r="A25" s="621"/>
      <c r="B25" s="764"/>
      <c r="C25" s="765"/>
      <c r="D25" s="765"/>
      <c r="E25" s="765"/>
      <c r="F25" s="766"/>
      <c r="G25" s="622" t="s">
        <v>154</v>
      </c>
      <c r="H25" s="622">
        <v>0</v>
      </c>
      <c r="I25" s="623"/>
      <c r="J25" s="616"/>
      <c r="K25" s="624"/>
      <c r="L25" s="625">
        <f>H25</f>
        <v>0</v>
      </c>
      <c r="M25" s="618"/>
      <c r="N25" s="618"/>
      <c r="O25" s="618"/>
      <c r="P25" s="618"/>
    </row>
    <row r="26" spans="1:16" ht="24.95" customHeight="1" x14ac:dyDescent="0.35">
      <c r="A26" s="626"/>
      <c r="B26" s="627"/>
      <c r="C26" s="628"/>
      <c r="D26" s="628"/>
      <c r="E26" s="628"/>
      <c r="F26" s="629"/>
      <c r="G26" s="630"/>
      <c r="H26" s="630"/>
      <c r="I26" s="790" t="s">
        <v>621</v>
      </c>
      <c r="J26" s="791"/>
      <c r="K26" s="792"/>
      <c r="L26" s="631">
        <f>SUM(L25:L25)</f>
        <v>0</v>
      </c>
      <c r="M26" s="632">
        <f>IF(L26="",0,(L26*$M$5))</f>
        <v>0</v>
      </c>
      <c r="N26" s="633">
        <f>L26+M26</f>
        <v>0</v>
      </c>
      <c r="O26" s="625"/>
      <c r="P26" s="625"/>
    </row>
    <row r="27" spans="1:16" ht="35.25" customHeight="1" x14ac:dyDescent="0.2">
      <c r="A27" s="614">
        <v>7</v>
      </c>
      <c r="B27" s="787" t="s">
        <v>628</v>
      </c>
      <c r="C27" s="788"/>
      <c r="D27" s="788"/>
      <c r="E27" s="788"/>
      <c r="F27" s="789"/>
      <c r="G27" s="615"/>
      <c r="H27" s="615"/>
      <c r="I27" s="620"/>
      <c r="J27" s="616"/>
      <c r="K27" s="617"/>
      <c r="L27" s="618"/>
      <c r="M27" s="618"/>
      <c r="N27" s="618"/>
      <c r="O27" s="618"/>
      <c r="P27" s="618"/>
    </row>
    <row r="28" spans="1:16" ht="24.95" customHeight="1" x14ac:dyDescent="0.2">
      <c r="A28" s="621"/>
      <c r="B28" s="764"/>
      <c r="C28" s="765"/>
      <c r="D28" s="765"/>
      <c r="E28" s="765"/>
      <c r="F28" s="766"/>
      <c r="G28" s="622" t="s">
        <v>154</v>
      </c>
      <c r="H28" s="622">
        <v>8</v>
      </c>
      <c r="I28" s="623"/>
      <c r="J28" s="616"/>
      <c r="K28" s="624"/>
      <c r="L28" s="625">
        <f>H28</f>
        <v>8</v>
      </c>
      <c r="M28" s="618"/>
      <c r="N28" s="618"/>
      <c r="O28" s="618"/>
      <c r="P28" s="618"/>
    </row>
    <row r="29" spans="1:16" ht="24.95" customHeight="1" x14ac:dyDescent="0.35">
      <c r="A29" s="626"/>
      <c r="B29" s="627"/>
      <c r="C29" s="628"/>
      <c r="D29" s="628"/>
      <c r="E29" s="628"/>
      <c r="F29" s="629"/>
      <c r="G29" s="630"/>
      <c r="H29" s="630"/>
      <c r="I29" s="790" t="s">
        <v>621</v>
      </c>
      <c r="J29" s="791"/>
      <c r="K29" s="792"/>
      <c r="L29" s="631">
        <f>SUM(L28:L28)</f>
        <v>8</v>
      </c>
      <c r="M29" s="632">
        <f>IF(L29="",0,(L29*$M$5))</f>
        <v>0</v>
      </c>
      <c r="N29" s="633">
        <f>L29+M29</f>
        <v>8</v>
      </c>
      <c r="O29" s="625"/>
      <c r="P29" s="625"/>
    </row>
    <row r="30" spans="1:16" ht="35.25" customHeight="1" x14ac:dyDescent="0.2">
      <c r="A30" s="614">
        <v>8</v>
      </c>
      <c r="B30" s="787" t="s">
        <v>629</v>
      </c>
      <c r="C30" s="788"/>
      <c r="D30" s="788"/>
      <c r="E30" s="788"/>
      <c r="F30" s="789"/>
      <c r="G30" s="615"/>
      <c r="H30" s="615"/>
      <c r="I30" s="620"/>
      <c r="J30" s="616"/>
      <c r="K30" s="617"/>
      <c r="L30" s="618"/>
      <c r="M30" s="618"/>
      <c r="N30" s="618"/>
      <c r="O30" s="618"/>
      <c r="P30" s="618"/>
    </row>
    <row r="31" spans="1:16" ht="24.95" customHeight="1" x14ac:dyDescent="0.2">
      <c r="A31" s="621"/>
      <c r="B31" s="764"/>
      <c r="C31" s="765"/>
      <c r="D31" s="765"/>
      <c r="E31" s="765"/>
      <c r="F31" s="766"/>
      <c r="G31" s="622" t="s">
        <v>154</v>
      </c>
      <c r="H31" s="622">
        <v>0</v>
      </c>
      <c r="I31" s="623"/>
      <c r="J31" s="616"/>
      <c r="K31" s="624"/>
      <c r="L31" s="625">
        <f>H31</f>
        <v>0</v>
      </c>
      <c r="M31" s="618"/>
      <c r="N31" s="618"/>
      <c r="O31" s="618"/>
      <c r="P31" s="618"/>
    </row>
    <row r="32" spans="1:16" ht="24.95" customHeight="1" x14ac:dyDescent="0.35">
      <c r="A32" s="626"/>
      <c r="B32" s="627"/>
      <c r="C32" s="628"/>
      <c r="D32" s="628"/>
      <c r="E32" s="628"/>
      <c r="F32" s="629"/>
      <c r="G32" s="630"/>
      <c r="H32" s="630"/>
      <c r="I32" s="790" t="s">
        <v>621</v>
      </c>
      <c r="J32" s="791"/>
      <c r="K32" s="792"/>
      <c r="L32" s="631">
        <f>SUM(L31:L31)</f>
        <v>0</v>
      </c>
      <c r="M32" s="632">
        <f>IF(L32="",0,(L32*$M$5))</f>
        <v>0</v>
      </c>
      <c r="N32" s="633">
        <f>L32+M32</f>
        <v>0</v>
      </c>
      <c r="O32" s="625"/>
      <c r="P32" s="625"/>
    </row>
    <row r="33" spans="1:16" ht="36.75" customHeight="1" x14ac:dyDescent="0.2">
      <c r="A33" s="614">
        <v>9</v>
      </c>
      <c r="B33" s="787" t="s">
        <v>630</v>
      </c>
      <c r="C33" s="788"/>
      <c r="D33" s="788"/>
      <c r="E33" s="788"/>
      <c r="F33" s="789"/>
      <c r="G33" s="615"/>
      <c r="H33" s="615"/>
      <c r="I33" s="620"/>
      <c r="J33" s="616"/>
      <c r="K33" s="617"/>
      <c r="L33" s="618"/>
      <c r="M33" s="618"/>
      <c r="N33" s="618"/>
      <c r="O33" s="618"/>
      <c r="P33" s="618"/>
    </row>
    <row r="34" spans="1:16" ht="24.95" customHeight="1" x14ac:dyDescent="0.2">
      <c r="A34" s="621"/>
      <c r="B34" s="764"/>
      <c r="C34" s="765"/>
      <c r="D34" s="765"/>
      <c r="E34" s="765"/>
      <c r="F34" s="766"/>
      <c r="G34" s="622" t="s">
        <v>154</v>
      </c>
      <c r="H34" s="622">
        <v>8</v>
      </c>
      <c r="I34" s="623"/>
      <c r="J34" s="616"/>
      <c r="K34" s="624"/>
      <c r="L34" s="625">
        <f>H34</f>
        <v>8</v>
      </c>
      <c r="M34" s="618"/>
      <c r="N34" s="618"/>
      <c r="O34" s="618"/>
      <c r="P34" s="618"/>
    </row>
    <row r="35" spans="1:16" ht="24.95" customHeight="1" x14ac:dyDescent="0.35">
      <c r="A35" s="626"/>
      <c r="B35" s="627"/>
      <c r="C35" s="628"/>
      <c r="D35" s="628"/>
      <c r="E35" s="628"/>
      <c r="F35" s="629"/>
      <c r="G35" s="630"/>
      <c r="H35" s="630"/>
      <c r="I35" s="790" t="s">
        <v>621</v>
      </c>
      <c r="J35" s="791"/>
      <c r="K35" s="792"/>
      <c r="L35" s="631">
        <f>SUM(L34:L34)</f>
        <v>8</v>
      </c>
      <c r="M35" s="632">
        <f>IF(L35="",0,(L35*$M$5))</f>
        <v>0</v>
      </c>
      <c r="N35" s="633">
        <f>L35+M35</f>
        <v>8</v>
      </c>
      <c r="O35" s="625"/>
      <c r="P35" s="625"/>
    </row>
    <row r="36" spans="1:16" ht="36.75" customHeight="1" x14ac:dyDescent="0.2">
      <c r="A36" s="614">
        <v>10</v>
      </c>
      <c r="B36" s="787" t="s">
        <v>631</v>
      </c>
      <c r="C36" s="788"/>
      <c r="D36" s="788"/>
      <c r="E36" s="788"/>
      <c r="F36" s="789"/>
      <c r="G36" s="615"/>
      <c r="H36" s="615"/>
      <c r="I36" s="620"/>
      <c r="J36" s="616"/>
      <c r="K36" s="617"/>
      <c r="L36" s="618"/>
      <c r="M36" s="618"/>
      <c r="N36" s="618"/>
      <c r="O36" s="618"/>
      <c r="P36" s="618"/>
    </row>
    <row r="37" spans="1:16" ht="24.95" customHeight="1" x14ac:dyDescent="0.2">
      <c r="A37" s="621"/>
      <c r="B37" s="764"/>
      <c r="C37" s="765"/>
      <c r="D37" s="765"/>
      <c r="E37" s="765"/>
      <c r="F37" s="766"/>
      <c r="G37" s="622" t="s">
        <v>154</v>
      </c>
      <c r="H37" s="622">
        <v>8</v>
      </c>
      <c r="I37" s="623"/>
      <c r="J37" s="616"/>
      <c r="K37" s="624"/>
      <c r="L37" s="625">
        <f>H37</f>
        <v>8</v>
      </c>
      <c r="M37" s="618"/>
      <c r="N37" s="618"/>
      <c r="O37" s="618"/>
      <c r="P37" s="618"/>
    </row>
    <row r="38" spans="1:16" ht="24.95" customHeight="1" x14ac:dyDescent="0.35">
      <c r="A38" s="626"/>
      <c r="B38" s="627"/>
      <c r="C38" s="628"/>
      <c r="D38" s="628"/>
      <c r="E38" s="628"/>
      <c r="F38" s="629"/>
      <c r="G38" s="630"/>
      <c r="H38" s="630"/>
      <c r="I38" s="790" t="s">
        <v>621</v>
      </c>
      <c r="J38" s="791"/>
      <c r="K38" s="792"/>
      <c r="L38" s="631">
        <f>SUM(L37:L37)</f>
        <v>8</v>
      </c>
      <c r="M38" s="632">
        <f>IF(L38="",0,(L38*$M$5))</f>
        <v>0</v>
      </c>
      <c r="N38" s="633">
        <f>L38+M38</f>
        <v>8</v>
      </c>
      <c r="O38" s="625"/>
      <c r="P38" s="625"/>
    </row>
    <row r="39" spans="1:16" ht="36.75" customHeight="1" x14ac:dyDescent="0.2">
      <c r="A39" s="614">
        <v>11</v>
      </c>
      <c r="B39" s="787" t="s">
        <v>632</v>
      </c>
      <c r="C39" s="788"/>
      <c r="D39" s="788"/>
      <c r="E39" s="788"/>
      <c r="F39" s="789"/>
      <c r="G39" s="615"/>
      <c r="H39" s="615"/>
      <c r="I39" s="620"/>
      <c r="J39" s="616"/>
      <c r="K39" s="617"/>
      <c r="L39" s="618"/>
      <c r="M39" s="618"/>
      <c r="N39" s="618"/>
      <c r="O39" s="618"/>
      <c r="P39" s="618"/>
    </row>
    <row r="40" spans="1:16" ht="24.95" customHeight="1" x14ac:dyDescent="0.2">
      <c r="A40" s="621"/>
      <c r="B40" s="764"/>
      <c r="C40" s="765"/>
      <c r="D40" s="765"/>
      <c r="E40" s="765"/>
      <c r="F40" s="766"/>
      <c r="G40" s="622" t="s">
        <v>154</v>
      </c>
      <c r="H40" s="622">
        <v>12</v>
      </c>
      <c r="I40" s="623"/>
      <c r="J40" s="616"/>
      <c r="K40" s="624"/>
      <c r="L40" s="625">
        <f>H40</f>
        <v>12</v>
      </c>
      <c r="M40" s="618"/>
      <c r="N40" s="618"/>
      <c r="O40" s="618"/>
      <c r="P40" s="618"/>
    </row>
    <row r="41" spans="1:16" ht="24.95" customHeight="1" x14ac:dyDescent="0.35">
      <c r="A41" s="626"/>
      <c r="B41" s="627"/>
      <c r="C41" s="628"/>
      <c r="D41" s="628"/>
      <c r="E41" s="628"/>
      <c r="F41" s="629"/>
      <c r="G41" s="630"/>
      <c r="H41" s="630"/>
      <c r="I41" s="790" t="s">
        <v>621</v>
      </c>
      <c r="J41" s="791"/>
      <c r="K41" s="792"/>
      <c r="L41" s="631">
        <f>SUM(L40:L40)</f>
        <v>12</v>
      </c>
      <c r="M41" s="632">
        <f>IF(L41="",0,(L41*$M$5))</f>
        <v>0</v>
      </c>
      <c r="N41" s="633">
        <f>L41+M41</f>
        <v>12</v>
      </c>
      <c r="O41" s="625"/>
      <c r="P41" s="625"/>
    </row>
    <row r="42" spans="1:16" ht="36.75" customHeight="1" x14ac:dyDescent="0.2">
      <c r="A42" s="614">
        <v>12</v>
      </c>
      <c r="B42" s="787" t="s">
        <v>633</v>
      </c>
      <c r="C42" s="788"/>
      <c r="D42" s="788"/>
      <c r="E42" s="788"/>
      <c r="F42" s="789"/>
      <c r="G42" s="615"/>
      <c r="H42" s="615"/>
      <c r="I42" s="620"/>
      <c r="J42" s="616"/>
      <c r="K42" s="617"/>
      <c r="L42" s="618"/>
      <c r="M42" s="618"/>
      <c r="N42" s="618"/>
      <c r="O42" s="618"/>
      <c r="P42" s="618"/>
    </row>
    <row r="43" spans="1:16" ht="24.95" customHeight="1" x14ac:dyDescent="0.2">
      <c r="A43" s="621"/>
      <c r="B43" s="764"/>
      <c r="C43" s="765"/>
      <c r="D43" s="765"/>
      <c r="E43" s="765"/>
      <c r="F43" s="766"/>
      <c r="G43" s="622" t="s">
        <v>154</v>
      </c>
      <c r="H43" s="622">
        <v>0</v>
      </c>
      <c r="I43" s="623"/>
      <c r="J43" s="616"/>
      <c r="K43" s="624"/>
      <c r="L43" s="625">
        <f>H43</f>
        <v>0</v>
      </c>
      <c r="M43" s="618"/>
      <c r="N43" s="618"/>
      <c r="O43" s="618"/>
      <c r="P43" s="618"/>
    </row>
    <row r="44" spans="1:16" ht="24.95" customHeight="1" x14ac:dyDescent="0.35">
      <c r="A44" s="626"/>
      <c r="B44" s="627"/>
      <c r="C44" s="628"/>
      <c r="D44" s="628"/>
      <c r="E44" s="628"/>
      <c r="F44" s="629"/>
      <c r="G44" s="630"/>
      <c r="H44" s="630"/>
      <c r="I44" s="790" t="s">
        <v>621</v>
      </c>
      <c r="J44" s="791"/>
      <c r="K44" s="792"/>
      <c r="L44" s="631">
        <f>SUM(L43:L43)</f>
        <v>0</v>
      </c>
      <c r="M44" s="632">
        <f>IF(L44="",0,(L44*$M$5))</f>
        <v>0</v>
      </c>
      <c r="N44" s="633">
        <f>L44+M44</f>
        <v>0</v>
      </c>
      <c r="O44" s="625"/>
      <c r="P44" s="625"/>
    </row>
    <row r="45" spans="1:16" ht="36.75" customHeight="1" x14ac:dyDescent="0.2">
      <c r="A45" s="614">
        <v>13</v>
      </c>
      <c r="B45" s="787" t="s">
        <v>634</v>
      </c>
      <c r="C45" s="788"/>
      <c r="D45" s="788"/>
      <c r="E45" s="788"/>
      <c r="F45" s="789"/>
      <c r="G45" s="615"/>
      <c r="H45" s="615"/>
      <c r="I45" s="620"/>
      <c r="J45" s="616"/>
      <c r="K45" s="617"/>
      <c r="L45" s="618"/>
      <c r="M45" s="618"/>
      <c r="N45" s="618"/>
      <c r="O45" s="618"/>
      <c r="P45" s="618"/>
    </row>
    <row r="46" spans="1:16" ht="24.95" customHeight="1" x14ac:dyDescent="0.2">
      <c r="A46" s="621"/>
      <c r="B46" s="764"/>
      <c r="C46" s="765"/>
      <c r="D46" s="765"/>
      <c r="E46" s="765"/>
      <c r="F46" s="766"/>
      <c r="G46" s="622" t="s">
        <v>154</v>
      </c>
      <c r="H46" s="622">
        <v>4</v>
      </c>
      <c r="I46" s="623"/>
      <c r="J46" s="616"/>
      <c r="K46" s="624"/>
      <c r="L46" s="625">
        <f>H46</f>
        <v>4</v>
      </c>
      <c r="M46" s="618"/>
      <c r="N46" s="618"/>
      <c r="O46" s="618"/>
      <c r="P46" s="618"/>
    </row>
    <row r="47" spans="1:16" ht="24.95" customHeight="1" x14ac:dyDescent="0.35">
      <c r="A47" s="626"/>
      <c r="B47" s="627"/>
      <c r="C47" s="628"/>
      <c r="D47" s="628"/>
      <c r="E47" s="628"/>
      <c r="F47" s="629"/>
      <c r="G47" s="630"/>
      <c r="H47" s="630"/>
      <c r="I47" s="790" t="s">
        <v>621</v>
      </c>
      <c r="J47" s="791"/>
      <c r="K47" s="792"/>
      <c r="L47" s="631">
        <f>SUM(L46:L46)</f>
        <v>4</v>
      </c>
      <c r="M47" s="632">
        <f>IF(L47="",0,(L47*$M$5))</f>
        <v>0</v>
      </c>
      <c r="N47" s="633">
        <f>L47+M47</f>
        <v>4</v>
      </c>
      <c r="O47" s="625"/>
      <c r="P47" s="625"/>
    </row>
    <row r="48" spans="1:16" ht="36.75" customHeight="1" x14ac:dyDescent="0.2">
      <c r="A48" s="614">
        <v>14</v>
      </c>
      <c r="B48" s="787" t="s">
        <v>635</v>
      </c>
      <c r="C48" s="788"/>
      <c r="D48" s="788"/>
      <c r="E48" s="788"/>
      <c r="F48" s="789"/>
      <c r="G48" s="615"/>
      <c r="H48" s="615"/>
      <c r="I48" s="620"/>
      <c r="J48" s="616"/>
      <c r="K48" s="617"/>
      <c r="L48" s="618"/>
      <c r="M48" s="618"/>
      <c r="N48" s="618"/>
      <c r="O48" s="618"/>
      <c r="P48" s="618"/>
    </row>
    <row r="49" spans="1:16" ht="24.95" customHeight="1" x14ac:dyDescent="0.2">
      <c r="A49" s="621"/>
      <c r="B49" s="764"/>
      <c r="C49" s="765"/>
      <c r="D49" s="765"/>
      <c r="E49" s="765"/>
      <c r="F49" s="766"/>
      <c r="G49" s="622" t="s">
        <v>154</v>
      </c>
      <c r="H49" s="622">
        <v>4</v>
      </c>
      <c r="I49" s="623"/>
      <c r="J49" s="616"/>
      <c r="K49" s="624"/>
      <c r="L49" s="625">
        <f>H49</f>
        <v>4</v>
      </c>
      <c r="M49" s="618"/>
      <c r="N49" s="618"/>
      <c r="O49" s="618"/>
      <c r="P49" s="618"/>
    </row>
    <row r="50" spans="1:16" ht="24.95" customHeight="1" x14ac:dyDescent="0.35">
      <c r="A50" s="621"/>
      <c r="B50" s="627"/>
      <c r="C50" s="628"/>
      <c r="D50" s="628"/>
      <c r="E50" s="628"/>
      <c r="F50" s="629"/>
      <c r="G50" s="630"/>
      <c r="H50" s="630"/>
      <c r="I50" s="790" t="s">
        <v>621</v>
      </c>
      <c r="J50" s="791"/>
      <c r="K50" s="792"/>
      <c r="L50" s="631">
        <f>SUM(L49:L49)</f>
        <v>4</v>
      </c>
      <c r="M50" s="632">
        <f>IF(L50="",0,(L50*$M$5))</f>
        <v>0</v>
      </c>
      <c r="N50" s="633">
        <f>L50+M50</f>
        <v>4</v>
      </c>
      <c r="O50" s="625"/>
      <c r="P50" s="625"/>
    </row>
    <row r="51" spans="1:16" ht="36.75" customHeight="1" x14ac:dyDescent="0.2">
      <c r="A51" s="614">
        <v>14</v>
      </c>
      <c r="B51" s="787" t="s">
        <v>636</v>
      </c>
      <c r="C51" s="788"/>
      <c r="D51" s="788"/>
      <c r="E51" s="788"/>
      <c r="F51" s="789"/>
      <c r="G51" s="615"/>
      <c r="H51" s="615"/>
      <c r="I51" s="620"/>
      <c r="J51" s="616"/>
      <c r="K51" s="617"/>
      <c r="L51" s="618"/>
      <c r="M51" s="618"/>
      <c r="N51" s="618"/>
      <c r="O51" s="618"/>
      <c r="P51" s="618"/>
    </row>
    <row r="52" spans="1:16" ht="24.95" customHeight="1" x14ac:dyDescent="0.2">
      <c r="A52" s="621"/>
      <c r="B52" s="764"/>
      <c r="C52" s="765"/>
      <c r="D52" s="765"/>
      <c r="E52" s="765"/>
      <c r="F52" s="766"/>
      <c r="G52" s="622" t="s">
        <v>154</v>
      </c>
      <c r="H52" s="622">
        <v>0</v>
      </c>
      <c r="I52" s="623"/>
      <c r="J52" s="616"/>
      <c r="K52" s="624"/>
      <c r="L52" s="625">
        <f>H52</f>
        <v>0</v>
      </c>
      <c r="M52" s="618"/>
      <c r="N52" s="618"/>
      <c r="O52" s="618"/>
      <c r="P52" s="618"/>
    </row>
    <row r="53" spans="1:16" ht="24.95" customHeight="1" x14ac:dyDescent="0.35">
      <c r="A53" s="621"/>
      <c r="B53" s="627"/>
      <c r="C53" s="628"/>
      <c r="D53" s="628"/>
      <c r="E53" s="628"/>
      <c r="F53" s="629"/>
      <c r="G53" s="630"/>
      <c r="H53" s="630"/>
      <c r="I53" s="790" t="s">
        <v>621</v>
      </c>
      <c r="J53" s="791"/>
      <c r="K53" s="792"/>
      <c r="L53" s="631">
        <f>SUM(L52)</f>
        <v>0</v>
      </c>
      <c r="M53" s="632">
        <f>IF(L53="",0,(L53*$M$5))</f>
        <v>0</v>
      </c>
      <c r="N53" s="633">
        <v>4</v>
      </c>
      <c r="O53" s="625"/>
      <c r="P53" s="625"/>
    </row>
    <row r="54" spans="1:16" ht="36.75" customHeight="1" x14ac:dyDescent="0.2">
      <c r="A54" s="614">
        <v>15</v>
      </c>
      <c r="B54" s="787" t="s">
        <v>637</v>
      </c>
      <c r="C54" s="788"/>
      <c r="D54" s="788"/>
      <c r="E54" s="788"/>
      <c r="F54" s="789"/>
      <c r="G54" s="615"/>
      <c r="H54" s="615"/>
      <c r="I54" s="620"/>
      <c r="J54" s="616"/>
      <c r="K54" s="617"/>
      <c r="L54" s="618"/>
      <c r="M54" s="618"/>
      <c r="N54" s="618"/>
      <c r="O54" s="618"/>
      <c r="P54" s="618"/>
    </row>
    <row r="55" spans="1:16" ht="24.95" customHeight="1" x14ac:dyDescent="0.2">
      <c r="A55" s="621"/>
      <c r="B55" s="764"/>
      <c r="C55" s="765"/>
      <c r="D55" s="765"/>
      <c r="E55" s="765"/>
      <c r="F55" s="766"/>
      <c r="G55" s="622" t="s">
        <v>154</v>
      </c>
      <c r="H55" s="622">
        <v>2</v>
      </c>
      <c r="I55" s="623"/>
      <c r="J55" s="616"/>
      <c r="K55" s="624"/>
      <c r="L55" s="625">
        <f>H55</f>
        <v>2</v>
      </c>
      <c r="M55" s="618"/>
      <c r="N55" s="618"/>
      <c r="O55" s="618"/>
      <c r="P55" s="618"/>
    </row>
    <row r="56" spans="1:16" ht="24.95" customHeight="1" x14ac:dyDescent="0.35">
      <c r="A56" s="621"/>
      <c r="B56" s="627"/>
      <c r="C56" s="628"/>
      <c r="D56" s="628"/>
      <c r="E56" s="628"/>
      <c r="F56" s="629"/>
      <c r="G56" s="630"/>
      <c r="H56" s="630"/>
      <c r="I56" s="790" t="s">
        <v>621</v>
      </c>
      <c r="J56" s="791"/>
      <c r="K56" s="792"/>
      <c r="L56" s="631">
        <f>SUM(L55:L55)</f>
        <v>2</v>
      </c>
      <c r="M56" s="632">
        <f>IF(L56="",0,(L56*$M$5))</f>
        <v>0</v>
      </c>
      <c r="N56" s="633">
        <f>L56+M56</f>
        <v>2</v>
      </c>
      <c r="O56" s="625"/>
      <c r="P56" s="625"/>
    </row>
    <row r="57" spans="1:16" ht="36.75" customHeight="1" x14ac:dyDescent="0.2">
      <c r="A57" s="614">
        <v>15</v>
      </c>
      <c r="B57" s="787" t="s">
        <v>638</v>
      </c>
      <c r="C57" s="788"/>
      <c r="D57" s="788"/>
      <c r="E57" s="788"/>
      <c r="F57" s="789"/>
      <c r="G57" s="615"/>
      <c r="H57" s="615"/>
      <c r="I57" s="620"/>
      <c r="J57" s="616"/>
      <c r="K57" s="617"/>
      <c r="L57" s="618"/>
      <c r="M57" s="618"/>
      <c r="N57" s="618"/>
      <c r="O57" s="618"/>
      <c r="P57" s="618"/>
    </row>
    <row r="58" spans="1:16" ht="24.95" customHeight="1" x14ac:dyDescent="0.2">
      <c r="A58" s="621"/>
      <c r="B58" s="764"/>
      <c r="C58" s="765"/>
      <c r="D58" s="765"/>
      <c r="E58" s="765"/>
      <c r="F58" s="766"/>
      <c r="G58" s="622" t="s">
        <v>154</v>
      </c>
      <c r="H58" s="622">
        <v>0</v>
      </c>
      <c r="I58" s="623"/>
      <c r="J58" s="616"/>
      <c r="K58" s="624"/>
      <c r="L58" s="625">
        <f>H58</f>
        <v>0</v>
      </c>
      <c r="M58" s="618"/>
      <c r="N58" s="618"/>
      <c r="O58" s="618"/>
      <c r="P58" s="618"/>
    </row>
    <row r="59" spans="1:16" ht="24.95" customHeight="1" x14ac:dyDescent="0.35">
      <c r="A59" s="621"/>
      <c r="B59" s="627"/>
      <c r="C59" s="628"/>
      <c r="D59" s="628"/>
      <c r="E59" s="628"/>
      <c r="F59" s="629"/>
      <c r="G59" s="630"/>
      <c r="H59" s="630"/>
      <c r="I59" s="790" t="s">
        <v>621</v>
      </c>
      <c r="J59" s="791"/>
      <c r="K59" s="792"/>
      <c r="L59" s="631">
        <f>SUM(L58:L58)</f>
        <v>0</v>
      </c>
      <c r="M59" s="632">
        <f>IF(L59="",0,(L59*$M$5))</f>
        <v>0</v>
      </c>
      <c r="N59" s="633">
        <f>L59+M59</f>
        <v>0</v>
      </c>
      <c r="O59" s="625"/>
      <c r="P59" s="625"/>
    </row>
    <row r="60" spans="1:16" ht="36.75" customHeight="1" x14ac:dyDescent="0.2">
      <c r="A60" s="614">
        <v>15</v>
      </c>
      <c r="B60" s="787" t="s">
        <v>639</v>
      </c>
      <c r="C60" s="788"/>
      <c r="D60" s="788"/>
      <c r="E60" s="788"/>
      <c r="F60" s="789"/>
      <c r="G60" s="615"/>
      <c r="H60" s="615"/>
      <c r="I60" s="620"/>
      <c r="J60" s="616"/>
      <c r="K60" s="617"/>
      <c r="L60" s="618"/>
      <c r="M60" s="618"/>
      <c r="N60" s="618"/>
      <c r="O60" s="618"/>
      <c r="P60" s="618"/>
    </row>
    <row r="61" spans="1:16" ht="24.95" customHeight="1" x14ac:dyDescent="0.2">
      <c r="A61" s="621"/>
      <c r="B61" s="764"/>
      <c r="C61" s="765"/>
      <c r="D61" s="765"/>
      <c r="E61" s="765"/>
      <c r="F61" s="766"/>
      <c r="G61" s="622" t="s">
        <v>154</v>
      </c>
      <c r="H61" s="622">
        <v>1</v>
      </c>
      <c r="I61" s="623"/>
      <c r="J61" s="616"/>
      <c r="K61" s="624"/>
      <c r="L61" s="625">
        <f>H61</f>
        <v>1</v>
      </c>
      <c r="M61" s="618"/>
      <c r="N61" s="618"/>
      <c r="O61" s="618"/>
      <c r="P61" s="618"/>
    </row>
    <row r="62" spans="1:16" ht="24.95" customHeight="1" thickBot="1" x14ac:dyDescent="0.4">
      <c r="A62" s="621"/>
      <c r="B62" s="627"/>
      <c r="C62" s="628"/>
      <c r="D62" s="628"/>
      <c r="E62" s="628"/>
      <c r="F62" s="629"/>
      <c r="G62" s="630"/>
      <c r="H62" s="630"/>
      <c r="I62" s="790" t="s">
        <v>621</v>
      </c>
      <c r="J62" s="791"/>
      <c r="K62" s="792"/>
      <c r="L62" s="631">
        <f>SUM(L61:L61)</f>
        <v>1</v>
      </c>
      <c r="M62" s="632">
        <f>IF(L62="",0,(L62*$M$5))</f>
        <v>0</v>
      </c>
      <c r="N62" s="633">
        <f>L62+M62</f>
        <v>1</v>
      </c>
      <c r="O62" s="625"/>
      <c r="P62" s="625"/>
    </row>
    <row r="63" spans="1:16" ht="24.75" customHeight="1" thickBot="1" x14ac:dyDescent="0.25">
      <c r="A63" s="793" t="s">
        <v>640</v>
      </c>
      <c r="B63" s="794"/>
      <c r="C63" s="794"/>
      <c r="D63" s="794"/>
      <c r="E63" s="794"/>
      <c r="F63" s="794"/>
      <c r="G63" s="794"/>
      <c r="H63" s="794"/>
      <c r="I63" s="794"/>
      <c r="J63" s="794"/>
      <c r="K63" s="794"/>
      <c r="L63" s="794"/>
      <c r="M63" s="794"/>
      <c r="N63" s="794"/>
      <c r="O63" s="795"/>
      <c r="P63" s="634">
        <f>SUM(P6:P62)</f>
        <v>0</v>
      </c>
    </row>
    <row r="80" spans="9:9" x14ac:dyDescent="0.2">
      <c r="I80" s="641"/>
    </row>
  </sheetData>
  <mergeCells count="67">
    <mergeCell ref="I59:K59"/>
    <mergeCell ref="B60:F60"/>
    <mergeCell ref="B61:F61"/>
    <mergeCell ref="I62:K62"/>
    <mergeCell ref="A63:O63"/>
    <mergeCell ref="B58:F58"/>
    <mergeCell ref="I47:K47"/>
    <mergeCell ref="B48:F48"/>
    <mergeCell ref="B49:F49"/>
    <mergeCell ref="I50:K50"/>
    <mergeCell ref="B51:F51"/>
    <mergeCell ref="B52:F52"/>
    <mergeCell ref="I53:K53"/>
    <mergeCell ref="B54:F54"/>
    <mergeCell ref="B55:F55"/>
    <mergeCell ref="I56:K56"/>
    <mergeCell ref="B57:F57"/>
    <mergeCell ref="B46:F46"/>
    <mergeCell ref="I35:K35"/>
    <mergeCell ref="B36:F36"/>
    <mergeCell ref="B37:F37"/>
    <mergeCell ref="I38:K38"/>
    <mergeCell ref="B39:F39"/>
    <mergeCell ref="B40:F40"/>
    <mergeCell ref="I41:K41"/>
    <mergeCell ref="B42:F42"/>
    <mergeCell ref="B43:F43"/>
    <mergeCell ref="I44:K44"/>
    <mergeCell ref="B45:F45"/>
    <mergeCell ref="B34:F34"/>
    <mergeCell ref="I23:K23"/>
    <mergeCell ref="B24:F24"/>
    <mergeCell ref="B25:F25"/>
    <mergeCell ref="I26:K26"/>
    <mergeCell ref="B27:F27"/>
    <mergeCell ref="B28:F28"/>
    <mergeCell ref="I29:K29"/>
    <mergeCell ref="B30:F30"/>
    <mergeCell ref="B31:F31"/>
    <mergeCell ref="I32:K32"/>
    <mergeCell ref="B33:F33"/>
    <mergeCell ref="B22:F22"/>
    <mergeCell ref="I11:K11"/>
    <mergeCell ref="B12:F12"/>
    <mergeCell ref="B13:F13"/>
    <mergeCell ref="I14:K14"/>
    <mergeCell ref="B15:F15"/>
    <mergeCell ref="B16:F16"/>
    <mergeCell ref="I17:K17"/>
    <mergeCell ref="B18:F18"/>
    <mergeCell ref="B19:F19"/>
    <mergeCell ref="I20:K20"/>
    <mergeCell ref="B21:F21"/>
    <mergeCell ref="B10:F10"/>
    <mergeCell ref="A1:P1"/>
    <mergeCell ref="A2:P2"/>
    <mergeCell ref="A3:A4"/>
    <mergeCell ref="B3:F4"/>
    <mergeCell ref="H3:K3"/>
    <mergeCell ref="L3:N3"/>
    <mergeCell ref="O3:O4"/>
    <mergeCell ref="P3:P4"/>
    <mergeCell ref="B5:F5"/>
    <mergeCell ref="B6:F6"/>
    <mergeCell ref="B7:F7"/>
    <mergeCell ref="I8:K8"/>
    <mergeCell ref="B9:F9"/>
  </mergeCells>
  <printOptions horizontalCentered="1"/>
  <pageMargins left="0.25" right="0.25" top="0.75" bottom="0.75" header="0.3" footer="0.3"/>
  <pageSetup paperSize="9" scale="35" orientation="portrait" r:id="rId1"/>
  <colBreaks count="1" manualBreakCount="1">
    <brk id="17" max="96"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Q80"/>
  <sheetViews>
    <sheetView view="pageBreakPreview" zoomScale="86" zoomScaleNormal="100" zoomScaleSheetLayoutView="100" workbookViewId="0">
      <selection activeCell="M9" sqref="M9"/>
    </sheetView>
  </sheetViews>
  <sheetFormatPr defaultColWidth="8.7109375" defaultRowHeight="12.75" x14ac:dyDescent="0.2"/>
  <cols>
    <col min="1" max="1" width="6.85546875" style="635" customWidth="1"/>
    <col min="2" max="2" width="9.42578125" style="636" customWidth="1"/>
    <col min="3" max="3" width="13.7109375" style="637" customWidth="1"/>
    <col min="4" max="4" width="10.28515625" style="637" customWidth="1"/>
    <col min="5" max="5" width="5.28515625" style="637" customWidth="1"/>
    <col min="6" max="6" width="7.28515625" style="637" customWidth="1"/>
    <col min="7" max="7" width="8.7109375" style="638" customWidth="1"/>
    <col min="8" max="8" width="8.42578125" style="638" bestFit="1" customWidth="1"/>
    <col min="9" max="9" width="9" style="607" bestFit="1" customWidth="1"/>
    <col min="10" max="10" width="9.140625" style="607" bestFit="1" customWidth="1"/>
    <col min="11" max="11" width="9.28515625" style="607" bestFit="1" customWidth="1"/>
    <col min="12" max="12" width="12.5703125" style="607" bestFit="1" customWidth="1"/>
    <col min="13" max="13" width="15.7109375" style="607" bestFit="1" customWidth="1"/>
    <col min="14" max="14" width="20.7109375" style="607" customWidth="1"/>
    <col min="15" max="15" width="23.42578125" style="607" bestFit="1" customWidth="1"/>
    <col min="16" max="16" width="10.85546875" style="607" bestFit="1" customWidth="1"/>
    <col min="17" max="17" width="13.28515625" style="607" bestFit="1" customWidth="1"/>
    <col min="18" max="18" width="13.42578125" style="607" customWidth="1"/>
    <col min="19" max="19" width="10.28515625" style="607" bestFit="1" customWidth="1"/>
    <col min="20" max="20" width="9.140625" style="607" bestFit="1" customWidth="1"/>
    <col min="21" max="21" width="13.5703125" style="607" bestFit="1" customWidth="1"/>
    <col min="22" max="22" width="13.28515625" style="607" customWidth="1"/>
    <col min="23" max="23" width="19.42578125" style="607" customWidth="1"/>
    <col min="24" max="24" width="22.42578125" style="607" customWidth="1"/>
    <col min="25" max="16384" width="8.7109375" style="607"/>
  </cols>
  <sheetData>
    <row r="1" spans="1:17" ht="35.1" customHeight="1" thickBot="1" x14ac:dyDescent="0.25">
      <c r="A1" s="767" t="str">
        <f>'Plumbing Fixture Staff Resi (2)'!A1:P1</f>
        <v xml:space="preserve"> STAFF RESIDENCE </v>
      </c>
      <c r="B1" s="768"/>
      <c r="C1" s="768"/>
      <c r="D1" s="768"/>
      <c r="E1" s="768"/>
      <c r="F1" s="768"/>
      <c r="G1" s="768"/>
      <c r="H1" s="768"/>
      <c r="I1" s="768"/>
      <c r="J1" s="768"/>
      <c r="K1" s="768"/>
      <c r="L1" s="768"/>
      <c r="M1" s="768"/>
      <c r="N1" s="768"/>
      <c r="O1" s="768"/>
      <c r="P1" s="768"/>
      <c r="Q1" s="769"/>
    </row>
    <row r="2" spans="1:17" ht="35.1" customHeight="1" thickBot="1" x14ac:dyDescent="0.25">
      <c r="A2" s="767" t="s">
        <v>641</v>
      </c>
      <c r="B2" s="768"/>
      <c r="C2" s="768"/>
      <c r="D2" s="768"/>
      <c r="E2" s="768"/>
      <c r="F2" s="768"/>
      <c r="G2" s="768"/>
      <c r="H2" s="768"/>
      <c r="I2" s="768"/>
      <c r="J2" s="768"/>
      <c r="K2" s="768"/>
      <c r="L2" s="768"/>
      <c r="M2" s="768"/>
      <c r="N2" s="768"/>
      <c r="O2" s="768"/>
      <c r="P2" s="768"/>
      <c r="Q2" s="769"/>
    </row>
    <row r="3" spans="1:17" ht="20.25" customHeight="1" x14ac:dyDescent="0.2">
      <c r="A3" s="770" t="s">
        <v>0</v>
      </c>
      <c r="B3" s="772" t="s">
        <v>1</v>
      </c>
      <c r="C3" s="773"/>
      <c r="D3" s="773"/>
      <c r="E3" s="773"/>
      <c r="F3" s="774"/>
      <c r="G3" s="608"/>
      <c r="H3" s="778" t="s">
        <v>2</v>
      </c>
      <c r="I3" s="779"/>
      <c r="J3" s="779"/>
      <c r="K3" s="780"/>
      <c r="L3" s="781" t="s">
        <v>3</v>
      </c>
      <c r="M3" s="782"/>
      <c r="N3" s="782"/>
      <c r="O3" s="782"/>
      <c r="P3" s="783" t="s">
        <v>487</v>
      </c>
      <c r="Q3" s="785" t="s">
        <v>488</v>
      </c>
    </row>
    <row r="4" spans="1:17" ht="90.75" customHeight="1" x14ac:dyDescent="0.2">
      <c r="A4" s="771"/>
      <c r="B4" s="775"/>
      <c r="C4" s="776"/>
      <c r="D4" s="776"/>
      <c r="E4" s="776"/>
      <c r="F4" s="777"/>
      <c r="G4" s="609" t="s">
        <v>5</v>
      </c>
      <c r="H4" s="609" t="s">
        <v>4</v>
      </c>
      <c r="I4" s="610" t="s">
        <v>8</v>
      </c>
      <c r="J4" s="610" t="s">
        <v>7</v>
      </c>
      <c r="K4" s="611" t="s">
        <v>6</v>
      </c>
      <c r="L4" s="612" t="s">
        <v>617</v>
      </c>
      <c r="M4" s="612" t="s">
        <v>618</v>
      </c>
      <c r="N4" s="613"/>
      <c r="O4" s="613" t="s">
        <v>619</v>
      </c>
      <c r="P4" s="784"/>
      <c r="Q4" s="786"/>
    </row>
    <row r="5" spans="1:17" ht="35.25" hidden="1" customHeight="1" x14ac:dyDescent="0.2">
      <c r="A5" s="614"/>
      <c r="B5" s="787"/>
      <c r="C5" s="788"/>
      <c r="D5" s="788"/>
      <c r="E5" s="788"/>
      <c r="F5" s="789"/>
      <c r="G5" s="615"/>
      <c r="H5" s="615"/>
      <c r="I5" s="616"/>
      <c r="J5" s="616"/>
      <c r="K5" s="617"/>
      <c r="L5" s="618"/>
      <c r="M5" s="619">
        <v>0</v>
      </c>
      <c r="N5" s="619"/>
      <c r="O5" s="619"/>
      <c r="P5" s="619"/>
      <c r="Q5" s="619"/>
    </row>
    <row r="6" spans="1:17" ht="35.25" hidden="1" customHeight="1" x14ac:dyDescent="0.2">
      <c r="A6" s="614">
        <v>1</v>
      </c>
      <c r="B6" s="787" t="s">
        <v>642</v>
      </c>
      <c r="C6" s="788"/>
      <c r="D6" s="788"/>
      <c r="E6" s="788"/>
      <c r="F6" s="789"/>
      <c r="G6" s="615"/>
      <c r="H6" s="615"/>
      <c r="I6" s="620"/>
      <c r="J6" s="616"/>
      <c r="K6" s="617"/>
      <c r="L6" s="618"/>
      <c r="M6" s="618"/>
      <c r="N6" s="618"/>
      <c r="O6" s="618"/>
      <c r="P6" s="618"/>
      <c r="Q6" s="618"/>
    </row>
    <row r="7" spans="1:17" ht="24.95" hidden="1" customHeight="1" x14ac:dyDescent="0.2">
      <c r="A7" s="621"/>
      <c r="B7" s="764"/>
      <c r="C7" s="765"/>
      <c r="D7" s="765"/>
      <c r="E7" s="765"/>
      <c r="F7" s="766"/>
      <c r="G7" s="622" t="s">
        <v>154</v>
      </c>
      <c r="H7" s="622">
        <v>0</v>
      </c>
      <c r="I7" s="623"/>
      <c r="J7" s="616"/>
      <c r="K7" s="624"/>
      <c r="L7" s="625">
        <f>H7</f>
        <v>0</v>
      </c>
      <c r="M7" s="618"/>
      <c r="N7" s="618"/>
      <c r="O7" s="618"/>
      <c r="P7" s="618"/>
      <c r="Q7" s="618"/>
    </row>
    <row r="8" spans="1:17" ht="24.95" hidden="1" customHeight="1" x14ac:dyDescent="0.35">
      <c r="A8" s="626"/>
      <c r="B8" s="627"/>
      <c r="C8" s="628"/>
      <c r="D8" s="628"/>
      <c r="E8" s="628"/>
      <c r="F8" s="629"/>
      <c r="G8" s="630"/>
      <c r="H8" s="630"/>
      <c r="I8" s="790" t="s">
        <v>621</v>
      </c>
      <c r="J8" s="791"/>
      <c r="K8" s="792"/>
      <c r="L8" s="631">
        <f>SUM(L7:L7)</f>
        <v>0</v>
      </c>
      <c r="M8" s="632"/>
      <c r="N8" s="632"/>
      <c r="O8" s="633">
        <f>L8+M8</f>
        <v>0</v>
      </c>
      <c r="P8" s="625">
        <v>350</v>
      </c>
      <c r="Q8" s="625">
        <f>O8*P8</f>
        <v>0</v>
      </c>
    </row>
    <row r="9" spans="1:17" ht="35.25" customHeight="1" x14ac:dyDescent="0.2">
      <c r="A9" s="614">
        <v>2</v>
      </c>
      <c r="B9" s="787" t="s">
        <v>643</v>
      </c>
      <c r="C9" s="788"/>
      <c r="D9" s="788"/>
      <c r="E9" s="788"/>
      <c r="F9" s="789"/>
      <c r="G9" s="615"/>
      <c r="H9" s="615"/>
      <c r="I9" s="620"/>
      <c r="J9" s="616"/>
      <c r="K9" s="617"/>
      <c r="L9" s="618"/>
      <c r="M9" s="618"/>
      <c r="N9" s="618"/>
      <c r="O9" s="618"/>
      <c r="P9" s="618"/>
      <c r="Q9" s="618"/>
    </row>
    <row r="10" spans="1:17" ht="24.95" customHeight="1" x14ac:dyDescent="0.2">
      <c r="A10" s="621"/>
      <c r="B10" s="764"/>
      <c r="C10" s="765"/>
      <c r="D10" s="765"/>
      <c r="E10" s="765"/>
      <c r="F10" s="766"/>
      <c r="G10" s="622" t="s">
        <v>154</v>
      </c>
      <c r="H10" s="622">
        <v>2</v>
      </c>
      <c r="I10" s="623"/>
      <c r="J10" s="616"/>
      <c r="K10" s="624"/>
      <c r="L10" s="625">
        <f>H10</f>
        <v>2</v>
      </c>
      <c r="M10" s="618"/>
      <c r="N10" s="618"/>
      <c r="O10" s="618"/>
      <c r="P10" s="618"/>
      <c r="Q10" s="618"/>
    </row>
    <row r="11" spans="1:17" ht="24.95" customHeight="1" x14ac:dyDescent="0.35">
      <c r="A11" s="626"/>
      <c r="B11" s="627"/>
      <c r="C11" s="628"/>
      <c r="D11" s="628"/>
      <c r="E11" s="628"/>
      <c r="F11" s="629"/>
      <c r="G11" s="630"/>
      <c r="H11" s="630"/>
      <c r="I11" s="790" t="s">
        <v>621</v>
      </c>
      <c r="J11" s="791"/>
      <c r="K11" s="792"/>
      <c r="L11" s="631">
        <f>SUM(L10:L10)</f>
        <v>2</v>
      </c>
      <c r="M11" s="632"/>
      <c r="N11" s="632"/>
      <c r="O11" s="633">
        <f>L11+M11</f>
        <v>2</v>
      </c>
      <c r="P11" s="625"/>
      <c r="Q11" s="625"/>
    </row>
    <row r="12" spans="1:17" ht="35.25" customHeight="1" x14ac:dyDescent="0.2">
      <c r="A12" s="614">
        <v>3</v>
      </c>
      <c r="B12" s="787" t="s">
        <v>644</v>
      </c>
      <c r="C12" s="788"/>
      <c r="D12" s="788"/>
      <c r="E12" s="788"/>
      <c r="F12" s="789"/>
      <c r="G12" s="615"/>
      <c r="H12" s="615"/>
      <c r="I12" s="620"/>
      <c r="J12" s="616"/>
      <c r="K12" s="617"/>
      <c r="L12" s="618"/>
      <c r="M12" s="618"/>
      <c r="N12" s="618"/>
      <c r="O12" s="618"/>
      <c r="P12" s="618"/>
      <c r="Q12" s="618"/>
    </row>
    <row r="13" spans="1:17" ht="24.95" customHeight="1" x14ac:dyDescent="0.2">
      <c r="A13" s="621"/>
      <c r="B13" s="764"/>
      <c r="C13" s="765"/>
      <c r="D13" s="765"/>
      <c r="E13" s="765"/>
      <c r="F13" s="766"/>
      <c r="G13" s="622" t="s">
        <v>154</v>
      </c>
      <c r="H13" s="622">
        <v>12</v>
      </c>
      <c r="I13" s="623"/>
      <c r="J13" s="616"/>
      <c r="K13" s="624"/>
      <c r="L13" s="625">
        <f>H13</f>
        <v>12</v>
      </c>
      <c r="M13" s="618"/>
      <c r="N13" s="618"/>
      <c r="O13" s="618"/>
      <c r="P13" s="618"/>
      <c r="Q13" s="618"/>
    </row>
    <row r="14" spans="1:17" ht="24.95" customHeight="1" x14ac:dyDescent="0.35">
      <c r="A14" s="626"/>
      <c r="B14" s="627"/>
      <c r="C14" s="628"/>
      <c r="D14" s="628"/>
      <c r="E14" s="628"/>
      <c r="F14" s="629"/>
      <c r="G14" s="630"/>
      <c r="H14" s="630"/>
      <c r="I14" s="790" t="s">
        <v>621</v>
      </c>
      <c r="J14" s="791"/>
      <c r="K14" s="792"/>
      <c r="L14" s="631">
        <f>SUM(L13:L13)</f>
        <v>12</v>
      </c>
      <c r="M14" s="632">
        <f>IF(L14="",0,(L14*$M$5))</f>
        <v>0</v>
      </c>
      <c r="N14" s="632"/>
      <c r="O14" s="633">
        <f>L14+M14</f>
        <v>12</v>
      </c>
      <c r="P14" s="625"/>
      <c r="Q14" s="625"/>
    </row>
    <row r="15" spans="1:17" ht="35.25" customHeight="1" x14ac:dyDescent="0.2">
      <c r="A15" s="614">
        <v>4</v>
      </c>
      <c r="B15" s="787" t="s">
        <v>645</v>
      </c>
      <c r="C15" s="788"/>
      <c r="D15" s="788"/>
      <c r="E15" s="788"/>
      <c r="F15" s="789"/>
      <c r="G15" s="615"/>
      <c r="H15" s="615"/>
      <c r="I15" s="620"/>
      <c r="J15" s="616"/>
      <c r="K15" s="617"/>
      <c r="L15" s="618"/>
      <c r="M15" s="618"/>
      <c r="N15" s="618"/>
      <c r="O15" s="618"/>
      <c r="P15" s="618"/>
      <c r="Q15" s="618"/>
    </row>
    <row r="16" spans="1:17" ht="24.95" customHeight="1" x14ac:dyDescent="0.2">
      <c r="A16" s="621"/>
      <c r="B16" s="764"/>
      <c r="C16" s="765"/>
      <c r="D16" s="765"/>
      <c r="E16" s="765"/>
      <c r="F16" s="766"/>
      <c r="G16" s="622" t="s">
        <v>154</v>
      </c>
      <c r="H16" s="622">
        <v>32</v>
      </c>
      <c r="I16" s="623"/>
      <c r="J16" s="616"/>
      <c r="K16" s="624"/>
      <c r="L16" s="625">
        <f>H16</f>
        <v>32</v>
      </c>
      <c r="M16" s="618"/>
      <c r="N16" s="618"/>
      <c r="O16" s="618"/>
      <c r="P16" s="618"/>
      <c r="Q16" s="618"/>
    </row>
    <row r="17" spans="1:17" ht="24.95" customHeight="1" x14ac:dyDescent="0.35">
      <c r="A17" s="626"/>
      <c r="B17" s="627"/>
      <c r="C17" s="628"/>
      <c r="D17" s="628"/>
      <c r="E17" s="628"/>
      <c r="F17" s="629"/>
      <c r="G17" s="630"/>
      <c r="H17" s="630"/>
      <c r="I17" s="790" t="s">
        <v>621</v>
      </c>
      <c r="J17" s="791"/>
      <c r="K17" s="792"/>
      <c r="L17" s="631">
        <f>SUM(L16:L16)</f>
        <v>32</v>
      </c>
      <c r="M17" s="632">
        <f>IF(L17="",0,(L17*$M$5))</f>
        <v>0</v>
      </c>
      <c r="N17" s="632"/>
      <c r="O17" s="633">
        <f>L17+M17</f>
        <v>32</v>
      </c>
      <c r="P17" s="625"/>
      <c r="Q17" s="625"/>
    </row>
    <row r="18" spans="1:17" ht="35.25" hidden="1" customHeight="1" x14ac:dyDescent="0.2">
      <c r="A18" s="614">
        <v>5</v>
      </c>
      <c r="B18" s="787" t="s">
        <v>646</v>
      </c>
      <c r="C18" s="788"/>
      <c r="D18" s="788"/>
      <c r="E18" s="788"/>
      <c r="F18" s="789"/>
      <c r="G18" s="615"/>
      <c r="H18" s="615"/>
      <c r="I18" s="620"/>
      <c r="J18" s="616"/>
      <c r="K18" s="617"/>
      <c r="L18" s="618"/>
      <c r="M18" s="618"/>
      <c r="N18" s="618"/>
      <c r="O18" s="618"/>
      <c r="P18" s="618"/>
      <c r="Q18" s="618"/>
    </row>
    <row r="19" spans="1:17" ht="24.95" hidden="1" customHeight="1" x14ac:dyDescent="0.2">
      <c r="A19" s="621"/>
      <c r="B19" s="764"/>
      <c r="C19" s="765"/>
      <c r="D19" s="765"/>
      <c r="E19" s="765"/>
      <c r="F19" s="766"/>
      <c r="G19" s="622" t="s">
        <v>154</v>
      </c>
      <c r="H19" s="622">
        <v>0</v>
      </c>
      <c r="I19" s="623"/>
      <c r="J19" s="616"/>
      <c r="K19" s="624"/>
      <c r="L19" s="625">
        <f>H19</f>
        <v>0</v>
      </c>
      <c r="M19" s="618"/>
      <c r="N19" s="618"/>
      <c r="O19" s="618"/>
      <c r="P19" s="618"/>
      <c r="Q19" s="618"/>
    </row>
    <row r="20" spans="1:17" ht="24.95" hidden="1" customHeight="1" x14ac:dyDescent="0.35">
      <c r="A20" s="626"/>
      <c r="B20" s="627"/>
      <c r="C20" s="628"/>
      <c r="D20" s="628"/>
      <c r="E20" s="628"/>
      <c r="F20" s="629"/>
      <c r="G20" s="630"/>
      <c r="H20" s="630"/>
      <c r="I20" s="790" t="s">
        <v>621</v>
      </c>
      <c r="J20" s="791"/>
      <c r="K20" s="792"/>
      <c r="L20" s="631">
        <f>SUM(L19:L19)</f>
        <v>0</v>
      </c>
      <c r="M20" s="632">
        <f>IF(L20="",0,(L20*$M$5))</f>
        <v>0</v>
      </c>
      <c r="N20" s="632"/>
      <c r="O20" s="633">
        <f>L20+M20</f>
        <v>0</v>
      </c>
      <c r="P20" s="625"/>
      <c r="Q20" s="625"/>
    </row>
    <row r="21" spans="1:17" ht="35.25" hidden="1" customHeight="1" x14ac:dyDescent="0.2">
      <c r="A21" s="614">
        <v>6</v>
      </c>
      <c r="B21" s="787" t="s">
        <v>647</v>
      </c>
      <c r="C21" s="788"/>
      <c r="D21" s="788"/>
      <c r="E21" s="788"/>
      <c r="F21" s="789"/>
      <c r="G21" s="615"/>
      <c r="H21" s="615"/>
      <c r="I21" s="620"/>
      <c r="J21" s="616"/>
      <c r="K21" s="617"/>
      <c r="L21" s="618"/>
      <c r="M21" s="618"/>
      <c r="N21" s="618"/>
      <c r="O21" s="618"/>
      <c r="P21" s="618"/>
      <c r="Q21" s="618"/>
    </row>
    <row r="22" spans="1:17" ht="24.95" hidden="1" customHeight="1" x14ac:dyDescent="0.2">
      <c r="A22" s="621"/>
      <c r="B22" s="764"/>
      <c r="C22" s="765"/>
      <c r="D22" s="765"/>
      <c r="E22" s="765"/>
      <c r="F22" s="766"/>
      <c r="G22" s="622" t="s">
        <v>214</v>
      </c>
      <c r="H22" s="622">
        <v>0</v>
      </c>
      <c r="I22" s="623"/>
      <c r="J22" s="616"/>
      <c r="K22" s="624"/>
      <c r="L22" s="625">
        <f>H22</f>
        <v>0</v>
      </c>
      <c r="M22" s="618"/>
      <c r="N22" s="618"/>
      <c r="O22" s="618"/>
      <c r="P22" s="618"/>
      <c r="Q22" s="618"/>
    </row>
    <row r="23" spans="1:17" ht="24.95" hidden="1" customHeight="1" x14ac:dyDescent="0.35">
      <c r="A23" s="626"/>
      <c r="B23" s="627"/>
      <c r="C23" s="628"/>
      <c r="D23" s="628"/>
      <c r="E23" s="628"/>
      <c r="F23" s="629"/>
      <c r="G23" s="630"/>
      <c r="H23" s="630"/>
      <c r="I23" s="790" t="s">
        <v>621</v>
      </c>
      <c r="J23" s="791"/>
      <c r="K23" s="792"/>
      <c r="L23" s="631">
        <f>SUM(L22:L22)</f>
        <v>0</v>
      </c>
      <c r="M23" s="632">
        <f>IF(L23="",0,(L23*$M$5))</f>
        <v>0</v>
      </c>
      <c r="N23" s="632"/>
      <c r="O23" s="633">
        <f>L23+M23</f>
        <v>0</v>
      </c>
      <c r="P23" s="625"/>
      <c r="Q23" s="625"/>
    </row>
    <row r="24" spans="1:17" ht="35.25" hidden="1" customHeight="1" x14ac:dyDescent="0.2">
      <c r="A24" s="614">
        <v>7</v>
      </c>
      <c r="B24" s="787" t="s">
        <v>648</v>
      </c>
      <c r="C24" s="788"/>
      <c r="D24" s="788"/>
      <c r="E24" s="788"/>
      <c r="F24" s="789"/>
      <c r="G24" s="615"/>
      <c r="H24" s="615"/>
      <c r="I24" s="620"/>
      <c r="J24" s="616"/>
      <c r="K24" s="617"/>
      <c r="L24" s="618"/>
      <c r="M24" s="618"/>
      <c r="N24" s="618"/>
      <c r="O24" s="618"/>
      <c r="P24" s="618"/>
      <c r="Q24" s="618"/>
    </row>
    <row r="25" spans="1:17" ht="24.95" hidden="1" customHeight="1" x14ac:dyDescent="0.2">
      <c r="A25" s="621"/>
      <c r="B25" s="764" t="s">
        <v>649</v>
      </c>
      <c r="C25" s="765"/>
      <c r="D25" s="765"/>
      <c r="E25" s="765"/>
      <c r="F25" s="766"/>
      <c r="G25" s="622" t="s">
        <v>154</v>
      </c>
      <c r="H25" s="622">
        <v>0</v>
      </c>
      <c r="I25" s="623"/>
      <c r="J25" s="616"/>
      <c r="K25" s="624"/>
      <c r="L25" s="625">
        <f>H25</f>
        <v>0</v>
      </c>
      <c r="M25" s="618"/>
      <c r="N25" s="618"/>
      <c r="O25" s="618"/>
      <c r="P25" s="618"/>
      <c r="Q25" s="618"/>
    </row>
    <row r="26" spans="1:17" ht="24.95" hidden="1" customHeight="1" x14ac:dyDescent="0.35">
      <c r="A26" s="626"/>
      <c r="B26" s="627"/>
      <c r="C26" s="628"/>
      <c r="D26" s="628"/>
      <c r="E26" s="628"/>
      <c r="F26" s="629"/>
      <c r="G26" s="630"/>
      <c r="H26" s="630"/>
      <c r="I26" s="790" t="s">
        <v>621</v>
      </c>
      <c r="J26" s="791"/>
      <c r="K26" s="792"/>
      <c r="L26" s="631">
        <f>SUM(L25:L25)</f>
        <v>0</v>
      </c>
      <c r="M26" s="632">
        <f>IF(L26="",0,(L26*$M$5))</f>
        <v>0</v>
      </c>
      <c r="N26" s="632"/>
      <c r="O26" s="633">
        <f>L26+M26</f>
        <v>0</v>
      </c>
      <c r="P26" s="625"/>
      <c r="Q26" s="625"/>
    </row>
    <row r="27" spans="1:17" ht="35.25" hidden="1" customHeight="1" x14ac:dyDescent="0.2">
      <c r="A27" s="614">
        <v>8</v>
      </c>
      <c r="B27" s="787" t="s">
        <v>650</v>
      </c>
      <c r="C27" s="788"/>
      <c r="D27" s="788"/>
      <c r="E27" s="788"/>
      <c r="F27" s="789"/>
      <c r="G27" s="615"/>
      <c r="H27" s="615"/>
      <c r="I27" s="620"/>
      <c r="J27" s="616"/>
      <c r="K27" s="617"/>
      <c r="L27" s="618"/>
      <c r="M27" s="618"/>
      <c r="N27" s="618"/>
      <c r="O27" s="618"/>
      <c r="P27" s="618"/>
      <c r="Q27" s="618"/>
    </row>
    <row r="28" spans="1:17" ht="24.95" hidden="1" customHeight="1" x14ac:dyDescent="0.2">
      <c r="A28" s="621"/>
      <c r="B28" s="764" t="s">
        <v>649</v>
      </c>
      <c r="C28" s="765"/>
      <c r="D28" s="765"/>
      <c r="E28" s="765"/>
      <c r="F28" s="766"/>
      <c r="G28" s="622" t="s">
        <v>154</v>
      </c>
      <c r="H28" s="622">
        <v>0</v>
      </c>
      <c r="I28" s="623"/>
      <c r="J28" s="616"/>
      <c r="K28" s="624"/>
      <c r="L28" s="625">
        <f>H28</f>
        <v>0</v>
      </c>
      <c r="M28" s="618"/>
      <c r="N28" s="618"/>
      <c r="O28" s="618"/>
      <c r="P28" s="618"/>
      <c r="Q28" s="618"/>
    </row>
    <row r="29" spans="1:17" ht="24.95" hidden="1" customHeight="1" x14ac:dyDescent="0.35">
      <c r="A29" s="626"/>
      <c r="B29" s="627"/>
      <c r="C29" s="628"/>
      <c r="D29" s="628"/>
      <c r="E29" s="628"/>
      <c r="F29" s="629"/>
      <c r="G29" s="630"/>
      <c r="H29" s="630"/>
      <c r="I29" s="790" t="s">
        <v>621</v>
      </c>
      <c r="J29" s="791"/>
      <c r="K29" s="792"/>
      <c r="L29" s="631">
        <f>SUM(L28:L28)</f>
        <v>0</v>
      </c>
      <c r="M29" s="632">
        <f>IF(L29="",0,(L29*$M$5))</f>
        <v>0</v>
      </c>
      <c r="N29" s="632"/>
      <c r="O29" s="633">
        <f>L29+M29</f>
        <v>0</v>
      </c>
      <c r="P29" s="625"/>
      <c r="Q29" s="625"/>
    </row>
    <row r="30" spans="1:17" ht="35.25" customHeight="1" x14ac:dyDescent="0.2">
      <c r="A30" s="614">
        <v>9</v>
      </c>
      <c r="B30" s="787" t="s">
        <v>651</v>
      </c>
      <c r="C30" s="788"/>
      <c r="D30" s="788"/>
      <c r="E30" s="788"/>
      <c r="F30" s="789"/>
      <c r="G30" s="615"/>
      <c r="H30" s="615"/>
      <c r="I30" s="620"/>
      <c r="J30" s="616"/>
      <c r="K30" s="617"/>
      <c r="L30" s="618"/>
      <c r="M30" s="618"/>
      <c r="N30" s="618"/>
      <c r="O30" s="618"/>
      <c r="P30" s="618"/>
      <c r="Q30" s="618"/>
    </row>
    <row r="31" spans="1:17" ht="24.95" customHeight="1" x14ac:dyDescent="0.2">
      <c r="A31" s="621"/>
      <c r="B31" s="764"/>
      <c r="C31" s="765"/>
      <c r="D31" s="765"/>
      <c r="E31" s="765"/>
      <c r="F31" s="766"/>
      <c r="G31" s="622" t="s">
        <v>652</v>
      </c>
      <c r="H31" s="622">
        <v>1</v>
      </c>
      <c r="I31" s="623"/>
      <c r="J31" s="616"/>
      <c r="K31" s="624"/>
      <c r="L31" s="625">
        <f>H31</f>
        <v>1</v>
      </c>
      <c r="M31" s="618"/>
      <c r="N31" s="618"/>
      <c r="O31" s="618"/>
      <c r="P31" s="618"/>
      <c r="Q31" s="618"/>
    </row>
    <row r="32" spans="1:17" ht="24.95" customHeight="1" x14ac:dyDescent="0.35">
      <c r="A32" s="626"/>
      <c r="B32" s="627"/>
      <c r="C32" s="628"/>
      <c r="D32" s="628"/>
      <c r="E32" s="628"/>
      <c r="F32" s="629"/>
      <c r="G32" s="630"/>
      <c r="H32" s="630"/>
      <c r="I32" s="790" t="s">
        <v>621</v>
      </c>
      <c r="J32" s="791"/>
      <c r="K32" s="792"/>
      <c r="L32" s="631">
        <f>SUM(L31:L31)</f>
        <v>1</v>
      </c>
      <c r="M32" s="632">
        <f>IF(L32="",0,(L32*$M$5))</f>
        <v>0</v>
      </c>
      <c r="N32" s="632"/>
      <c r="O32" s="633">
        <f>L32+M32</f>
        <v>1</v>
      </c>
      <c r="P32" s="625"/>
      <c r="Q32" s="639"/>
    </row>
    <row r="33" spans="1:17" ht="35.25" hidden="1" customHeight="1" x14ac:dyDescent="0.2">
      <c r="A33" s="614">
        <v>9</v>
      </c>
      <c r="B33" s="787" t="s">
        <v>653</v>
      </c>
      <c r="C33" s="788"/>
      <c r="D33" s="788"/>
      <c r="E33" s="788"/>
      <c r="F33" s="789"/>
      <c r="G33" s="615"/>
      <c r="H33" s="615"/>
      <c r="I33" s="620"/>
      <c r="J33" s="616"/>
      <c r="K33" s="617"/>
      <c r="L33" s="618"/>
      <c r="M33" s="618"/>
      <c r="N33" s="618"/>
      <c r="O33" s="618"/>
      <c r="P33" s="618"/>
      <c r="Q33" s="618"/>
    </row>
    <row r="34" spans="1:17" ht="24.95" hidden="1" customHeight="1" x14ac:dyDescent="0.2">
      <c r="A34" s="621"/>
      <c r="B34" s="764"/>
      <c r="C34" s="765"/>
      <c r="D34" s="765"/>
      <c r="E34" s="765"/>
      <c r="F34" s="766"/>
      <c r="G34" s="622" t="s">
        <v>154</v>
      </c>
      <c r="H34" s="622">
        <v>0</v>
      </c>
      <c r="I34" s="623"/>
      <c r="J34" s="616"/>
      <c r="K34" s="624"/>
      <c r="L34" s="625">
        <f>H34</f>
        <v>0</v>
      </c>
      <c r="M34" s="618"/>
      <c r="N34" s="618"/>
      <c r="O34" s="618"/>
      <c r="P34" s="618"/>
      <c r="Q34" s="618"/>
    </row>
    <row r="35" spans="1:17" ht="24.95" hidden="1" customHeight="1" x14ac:dyDescent="0.35">
      <c r="A35" s="626"/>
      <c r="B35" s="627"/>
      <c r="C35" s="628"/>
      <c r="D35" s="628"/>
      <c r="E35" s="628"/>
      <c r="F35" s="629"/>
      <c r="G35" s="630"/>
      <c r="H35" s="630"/>
      <c r="I35" s="790" t="s">
        <v>621</v>
      </c>
      <c r="J35" s="791"/>
      <c r="K35" s="792"/>
      <c r="L35" s="631">
        <f>SUM(L34:L34)</f>
        <v>0</v>
      </c>
      <c r="M35" s="632">
        <f>IF(L35="",0,(L35*$M$5))</f>
        <v>0</v>
      </c>
      <c r="N35" s="632"/>
      <c r="O35" s="633">
        <f>L35+M35</f>
        <v>0</v>
      </c>
      <c r="P35" s="625"/>
      <c r="Q35" s="639"/>
    </row>
    <row r="36" spans="1:17" ht="36.75" customHeight="1" x14ac:dyDescent="0.2">
      <c r="A36" s="614">
        <v>15</v>
      </c>
      <c r="B36" s="787" t="s">
        <v>654</v>
      </c>
      <c r="C36" s="788"/>
      <c r="D36" s="788"/>
      <c r="E36" s="788"/>
      <c r="F36" s="789"/>
      <c r="G36" s="615"/>
      <c r="H36" s="615"/>
      <c r="I36" s="620"/>
      <c r="J36" s="616"/>
      <c r="K36" s="617"/>
      <c r="L36" s="618"/>
      <c r="M36" s="618"/>
      <c r="N36" s="618"/>
      <c r="O36" s="618"/>
      <c r="P36" s="618"/>
      <c r="Q36" s="639"/>
    </row>
    <row r="37" spans="1:17" ht="24.95" customHeight="1" x14ac:dyDescent="0.2">
      <c r="A37" s="621"/>
      <c r="B37" s="764"/>
      <c r="C37" s="765"/>
      <c r="D37" s="765"/>
      <c r="E37" s="765"/>
      <c r="F37" s="766"/>
      <c r="G37" s="622" t="s">
        <v>154</v>
      </c>
      <c r="H37" s="622">
        <v>1</v>
      </c>
      <c r="I37" s="623"/>
      <c r="J37" s="616"/>
      <c r="K37" s="624"/>
      <c r="L37" s="625">
        <f>H37</f>
        <v>1</v>
      </c>
      <c r="M37" s="618"/>
      <c r="N37" s="618"/>
      <c r="O37" s="618"/>
      <c r="P37" s="618"/>
      <c r="Q37" s="639"/>
    </row>
    <row r="38" spans="1:17" ht="24.95" customHeight="1" thickBot="1" x14ac:dyDescent="0.4">
      <c r="A38" s="621"/>
      <c r="B38" s="627"/>
      <c r="C38" s="628"/>
      <c r="D38" s="628"/>
      <c r="E38" s="628"/>
      <c r="F38" s="629"/>
      <c r="G38" s="630"/>
      <c r="H38" s="630"/>
      <c r="I38" s="790" t="s">
        <v>621</v>
      </c>
      <c r="J38" s="791"/>
      <c r="K38" s="792"/>
      <c r="L38" s="631">
        <f>SUM(L37:L37)</f>
        <v>1</v>
      </c>
      <c r="M38" s="632">
        <f>IF(L38="",0,(L38*$M$5))</f>
        <v>0</v>
      </c>
      <c r="N38" s="632"/>
      <c r="O38" s="633">
        <f>L38+M38</f>
        <v>1</v>
      </c>
      <c r="P38" s="625"/>
      <c r="Q38" s="639"/>
    </row>
    <row r="39" spans="1:17" ht="24.75" customHeight="1" thickBot="1" x14ac:dyDescent="0.3">
      <c r="A39" s="793" t="s">
        <v>655</v>
      </c>
      <c r="B39" s="794"/>
      <c r="C39" s="794"/>
      <c r="D39" s="794"/>
      <c r="E39" s="794"/>
      <c r="F39" s="794"/>
      <c r="G39" s="794"/>
      <c r="H39" s="794"/>
      <c r="I39" s="794"/>
      <c r="J39" s="794"/>
      <c r="K39" s="794"/>
      <c r="L39" s="794"/>
      <c r="M39" s="794"/>
      <c r="N39" s="794"/>
      <c r="O39" s="794"/>
      <c r="P39" s="795"/>
      <c r="Q39" s="640">
        <f>SUM(Q5:Q38)</f>
        <v>0</v>
      </c>
    </row>
    <row r="66" spans="9:12" x14ac:dyDescent="0.2">
      <c r="L66" s="607" t="s">
        <v>544</v>
      </c>
    </row>
    <row r="80" spans="9:12" x14ac:dyDescent="0.2">
      <c r="I80" s="641"/>
    </row>
  </sheetData>
  <mergeCells count="43">
    <mergeCell ref="I35:K35"/>
    <mergeCell ref="B36:F36"/>
    <mergeCell ref="B37:F37"/>
    <mergeCell ref="I38:K38"/>
    <mergeCell ref="A39:P39"/>
    <mergeCell ref="B34:F34"/>
    <mergeCell ref="I23:K23"/>
    <mergeCell ref="B24:F24"/>
    <mergeCell ref="B25:F25"/>
    <mergeCell ref="I26:K26"/>
    <mergeCell ref="B27:F27"/>
    <mergeCell ref="B28:F28"/>
    <mergeCell ref="I29:K29"/>
    <mergeCell ref="B30:F30"/>
    <mergeCell ref="B31:F31"/>
    <mergeCell ref="I32:K32"/>
    <mergeCell ref="B33:F33"/>
    <mergeCell ref="B22:F22"/>
    <mergeCell ref="I11:K11"/>
    <mergeCell ref="B12:F12"/>
    <mergeCell ref="B13:F13"/>
    <mergeCell ref="I14:K14"/>
    <mergeCell ref="B15:F15"/>
    <mergeCell ref="B16:F16"/>
    <mergeCell ref="I17:K17"/>
    <mergeCell ref="B18:F18"/>
    <mergeCell ref="B19:F19"/>
    <mergeCell ref="I20:K20"/>
    <mergeCell ref="B21:F21"/>
    <mergeCell ref="B10:F10"/>
    <mergeCell ref="A1:Q1"/>
    <mergeCell ref="A2:Q2"/>
    <mergeCell ref="A3:A4"/>
    <mergeCell ref="B3:F4"/>
    <mergeCell ref="H3:K3"/>
    <mergeCell ref="L3:O3"/>
    <mergeCell ref="P3:P4"/>
    <mergeCell ref="Q3:Q4"/>
    <mergeCell ref="B5:F5"/>
    <mergeCell ref="B6:F6"/>
    <mergeCell ref="B7:F7"/>
    <mergeCell ref="I8:K8"/>
    <mergeCell ref="B9:F9"/>
  </mergeCells>
  <printOptions horizontalCentered="1"/>
  <pageMargins left="0.25" right="0.25" top="0.75" bottom="0.75" header="0.3" footer="0.3"/>
  <pageSetup paperSize="9" scale="37" orientation="portrait" r:id="rId1"/>
  <colBreaks count="1" manualBreakCount="1">
    <brk id="18" max="96"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2060"/>
  </sheetPr>
  <dimension ref="A1:L430"/>
  <sheetViews>
    <sheetView view="pageBreakPreview" topLeftCell="A33" zoomScaleNormal="100" zoomScaleSheetLayoutView="100" workbookViewId="0">
      <selection activeCell="L51" sqref="L51"/>
    </sheetView>
  </sheetViews>
  <sheetFormatPr defaultColWidth="8.7109375" defaultRowHeight="12.75" x14ac:dyDescent="0.2"/>
  <cols>
    <col min="1" max="1" width="4.28515625" style="2" customWidth="1"/>
    <col min="2" max="2" width="9.42578125" style="3" customWidth="1"/>
    <col min="3" max="3" width="13.7109375" style="4" customWidth="1"/>
    <col min="4" max="4" width="10.28515625" style="4" customWidth="1"/>
    <col min="5" max="5" width="13.140625" style="4" customWidth="1"/>
    <col min="6" max="6" width="7.28515625" style="4" customWidth="1"/>
    <col min="7" max="7" width="7.85546875" style="5" bestFit="1" customWidth="1"/>
    <col min="8" max="8" width="8.140625" style="5" bestFit="1" customWidth="1"/>
    <col min="9" max="9" width="10.85546875" style="1" bestFit="1" customWidth="1"/>
    <col min="10" max="10" width="9.140625" style="1" bestFit="1" customWidth="1"/>
    <col min="11" max="11" width="9.28515625" style="1" bestFit="1" customWidth="1"/>
    <col min="12" max="12" width="17" style="1" bestFit="1" customWidth="1"/>
    <col min="13" max="13" width="23.140625" style="1" customWidth="1"/>
    <col min="14" max="14" width="12.5703125" style="1" customWidth="1"/>
    <col min="15" max="15" width="9.42578125" style="1" bestFit="1" customWidth="1"/>
    <col min="16" max="16" width="11.28515625" style="1" bestFit="1" customWidth="1"/>
    <col min="17" max="16384" width="8.7109375" style="1"/>
  </cols>
  <sheetData>
    <row r="1" spans="1:12" s="174" customFormat="1" ht="85.5" customHeight="1" thickTop="1" x14ac:dyDescent="0.2">
      <c r="A1" s="819" t="str">
        <f>Mumty!A1</f>
        <v>SCHOOL &amp; SKILL CENTER AT BAIKER BALOCHISTAN</v>
      </c>
      <c r="B1" s="820"/>
      <c r="C1" s="820"/>
      <c r="D1" s="820"/>
      <c r="E1" s="820"/>
      <c r="F1" s="820"/>
      <c r="G1" s="820"/>
      <c r="H1" s="820"/>
      <c r="I1" s="820"/>
      <c r="J1" s="820"/>
      <c r="K1" s="820"/>
      <c r="L1" s="821"/>
    </row>
    <row r="2" spans="1:12" s="174" customFormat="1" ht="18" customHeight="1" x14ac:dyDescent="0.2">
      <c r="A2" s="690" t="s">
        <v>262</v>
      </c>
      <c r="B2" s="691"/>
      <c r="C2" s="691"/>
      <c r="D2" s="691"/>
      <c r="E2" s="691"/>
      <c r="F2" s="691"/>
      <c r="G2" s="691"/>
      <c r="H2" s="691"/>
      <c r="I2" s="691"/>
      <c r="J2" s="691"/>
      <c r="K2" s="691"/>
      <c r="L2" s="692"/>
    </row>
    <row r="3" spans="1:12" s="174" customFormat="1" ht="20.25" customHeight="1" x14ac:dyDescent="0.2">
      <c r="A3" s="743" t="s">
        <v>0</v>
      </c>
      <c r="B3" s="695" t="s">
        <v>1</v>
      </c>
      <c r="C3" s="695"/>
      <c r="D3" s="695"/>
      <c r="E3" s="695"/>
      <c r="F3" s="695"/>
      <c r="G3" s="483"/>
      <c r="H3" s="744" t="s">
        <v>2</v>
      </c>
      <c r="I3" s="744"/>
      <c r="J3" s="744"/>
      <c r="K3" s="744"/>
      <c r="L3" s="699" t="s">
        <v>3</v>
      </c>
    </row>
    <row r="4" spans="1:12" s="174" customFormat="1" ht="24.75" customHeight="1" x14ac:dyDescent="0.2">
      <c r="A4" s="743"/>
      <c r="B4" s="695"/>
      <c r="C4" s="695"/>
      <c r="D4" s="695"/>
      <c r="E4" s="695"/>
      <c r="F4" s="695"/>
      <c r="G4" s="437" t="s">
        <v>5</v>
      </c>
      <c r="H4" s="437" t="s">
        <v>4</v>
      </c>
      <c r="I4" s="484" t="s">
        <v>8</v>
      </c>
      <c r="J4" s="484" t="s">
        <v>7</v>
      </c>
      <c r="K4" s="484" t="s">
        <v>6</v>
      </c>
      <c r="L4" s="699"/>
    </row>
    <row r="5" spans="1:12" s="174" customFormat="1" ht="35.25" customHeight="1" x14ac:dyDescent="0.2">
      <c r="A5" s="175">
        <v>1</v>
      </c>
      <c r="B5" s="446" t="s">
        <v>449</v>
      </c>
      <c r="C5" s="291" t="s">
        <v>459</v>
      </c>
      <c r="D5" s="291" t="s">
        <v>75</v>
      </c>
      <c r="E5" s="291" t="s">
        <v>260</v>
      </c>
      <c r="F5" s="290"/>
      <c r="G5" s="177"/>
      <c r="H5" s="177"/>
      <c r="I5" s="178"/>
      <c r="J5" s="178"/>
      <c r="K5" s="178"/>
      <c r="L5" s="179"/>
    </row>
    <row r="6" spans="1:12" s="174" customFormat="1" ht="41.25" customHeight="1" x14ac:dyDescent="0.2">
      <c r="A6" s="185"/>
      <c r="B6" s="284"/>
      <c r="C6" s="285">
        <v>6</v>
      </c>
      <c r="D6" s="285">
        <v>5</v>
      </c>
      <c r="E6" s="285">
        <v>6</v>
      </c>
      <c r="F6" s="286"/>
      <c r="G6" s="181" t="s">
        <v>9</v>
      </c>
      <c r="H6" s="181">
        <v>1</v>
      </c>
      <c r="I6" s="182">
        <v>567</v>
      </c>
      <c r="J6" s="183">
        <v>1</v>
      </c>
      <c r="K6" s="183">
        <v>6.5</v>
      </c>
      <c r="L6" s="184">
        <f>H6*I6*J6*K6</f>
        <v>3685.5</v>
      </c>
    </row>
    <row r="7" spans="1:12" s="174" customFormat="1" ht="36" customHeight="1" x14ac:dyDescent="0.35">
      <c r="A7" s="185"/>
      <c r="B7" s="284"/>
      <c r="C7" s="285">
        <v>0.75</v>
      </c>
      <c r="D7" s="285">
        <v>0.66</v>
      </c>
      <c r="E7" s="285">
        <v>0.5</v>
      </c>
      <c r="F7" s="286"/>
      <c r="G7" s="186"/>
      <c r="H7" s="186"/>
      <c r="I7" s="686" t="s">
        <v>10</v>
      </c>
      <c r="J7" s="686"/>
      <c r="K7" s="686"/>
      <c r="L7" s="187">
        <f>SUM(L6:L6)</f>
        <v>3685.5</v>
      </c>
    </row>
    <row r="8" spans="1:12" s="174" customFormat="1" ht="35.25" customHeight="1" x14ac:dyDescent="0.2">
      <c r="A8" s="175">
        <v>2</v>
      </c>
      <c r="B8" s="814" t="s">
        <v>47</v>
      </c>
      <c r="C8" s="815"/>
      <c r="D8" s="815"/>
      <c r="E8" s="815"/>
      <c r="F8" s="815"/>
      <c r="G8" s="177"/>
      <c r="H8" s="177"/>
      <c r="I8" s="178"/>
      <c r="J8" s="178"/>
      <c r="K8" s="178"/>
      <c r="L8" s="179"/>
    </row>
    <row r="9" spans="1:12" s="174" customFormat="1" ht="41.25" customHeight="1" x14ac:dyDescent="0.2">
      <c r="A9" s="185"/>
      <c r="B9" s="284">
        <f>B6:F6</f>
        <v>0</v>
      </c>
      <c r="C9" s="292"/>
      <c r="D9" s="292"/>
      <c r="E9" s="292"/>
      <c r="F9" s="286"/>
      <c r="G9" s="181" t="s">
        <v>9</v>
      </c>
      <c r="H9" s="181">
        <f>H6</f>
        <v>1</v>
      </c>
      <c r="I9" s="182">
        <f>I6</f>
        <v>567</v>
      </c>
      <c r="J9" s="183">
        <f>J6</f>
        <v>1</v>
      </c>
      <c r="K9" s="183">
        <v>1</v>
      </c>
      <c r="L9" s="184">
        <f>H9*I9*J9*K9</f>
        <v>567</v>
      </c>
    </row>
    <row r="10" spans="1:12" s="174" customFormat="1" ht="41.25" customHeight="1" x14ac:dyDescent="0.2">
      <c r="A10" s="185"/>
      <c r="B10" s="737"/>
      <c r="C10" s="737"/>
      <c r="D10" s="737"/>
      <c r="E10" s="737"/>
      <c r="F10" s="737"/>
      <c r="G10" s="181" t="s">
        <v>9</v>
      </c>
      <c r="H10" s="181"/>
      <c r="I10" s="182"/>
      <c r="J10" s="183"/>
      <c r="K10" s="183">
        <v>1</v>
      </c>
      <c r="L10" s="184">
        <f>H10*I10*J10*K10</f>
        <v>0</v>
      </c>
    </row>
    <row r="11" spans="1:12" s="174" customFormat="1" ht="36" customHeight="1" x14ac:dyDescent="0.35">
      <c r="A11" s="185"/>
      <c r="B11" s="816"/>
      <c r="C11" s="817"/>
      <c r="D11" s="817"/>
      <c r="E11" s="817"/>
      <c r="F11" s="818"/>
      <c r="G11" s="186"/>
      <c r="H11" s="186"/>
      <c r="I11" s="686" t="s">
        <v>10</v>
      </c>
      <c r="J11" s="686"/>
      <c r="K11" s="686"/>
      <c r="L11" s="187">
        <f>SUM(L9:L10)</f>
        <v>567</v>
      </c>
    </row>
    <row r="12" spans="1:12" s="174" customFormat="1" ht="35.25" customHeight="1" x14ac:dyDescent="0.2">
      <c r="A12" s="175">
        <v>1</v>
      </c>
      <c r="B12" s="814" t="s">
        <v>11</v>
      </c>
      <c r="C12" s="815"/>
      <c r="D12" s="815"/>
      <c r="E12" s="815"/>
      <c r="F12" s="815"/>
      <c r="G12" s="177"/>
      <c r="H12" s="177"/>
      <c r="I12" s="178"/>
      <c r="J12" s="178"/>
      <c r="K12" s="178"/>
      <c r="L12" s="179"/>
    </row>
    <row r="13" spans="1:12" s="174" customFormat="1" ht="41.25" customHeight="1" x14ac:dyDescent="0.2">
      <c r="A13" s="185"/>
      <c r="B13" s="739"/>
      <c r="C13" s="737"/>
      <c r="D13" s="737"/>
      <c r="E13" s="737"/>
      <c r="F13" s="737"/>
      <c r="G13" s="181" t="s">
        <v>9</v>
      </c>
      <c r="H13" s="181">
        <f>H6</f>
        <v>1</v>
      </c>
      <c r="I13" s="182">
        <f>I6</f>
        <v>567</v>
      </c>
      <c r="J13" s="183">
        <f>J6</f>
        <v>1</v>
      </c>
      <c r="K13" s="183">
        <v>0.25</v>
      </c>
      <c r="L13" s="184">
        <f>H13*I13*J13*K13</f>
        <v>141.75</v>
      </c>
    </row>
    <row r="14" spans="1:12" s="174" customFormat="1" ht="36" customHeight="1" x14ac:dyDescent="0.35">
      <c r="A14" s="185"/>
      <c r="B14" s="163"/>
      <c r="C14" s="163"/>
      <c r="D14" s="163"/>
      <c r="E14" s="163"/>
      <c r="F14" s="163"/>
      <c r="G14" s="186"/>
      <c r="H14" s="186"/>
      <c r="I14" s="686" t="s">
        <v>10</v>
      </c>
      <c r="J14" s="686"/>
      <c r="K14" s="686"/>
      <c r="L14" s="187">
        <f>SUM(L13:L13)</f>
        <v>141.75</v>
      </c>
    </row>
    <row r="15" spans="1:12" s="174" customFormat="1" ht="35.25" customHeight="1" x14ac:dyDescent="0.2">
      <c r="A15" s="175">
        <v>2</v>
      </c>
      <c r="B15" s="814" t="s">
        <v>19</v>
      </c>
      <c r="C15" s="815"/>
      <c r="D15" s="815"/>
      <c r="E15" s="815"/>
      <c r="F15" s="815"/>
      <c r="G15" s="177"/>
      <c r="H15" s="177"/>
      <c r="I15" s="178"/>
      <c r="J15" s="178"/>
      <c r="K15" s="178"/>
      <c r="L15" s="179"/>
    </row>
    <row r="16" spans="1:12" s="174" customFormat="1" ht="41.25" customHeight="1" x14ac:dyDescent="0.2">
      <c r="A16" s="185"/>
      <c r="B16" s="737"/>
      <c r="C16" s="737"/>
      <c r="D16" s="737"/>
      <c r="E16" s="737"/>
      <c r="F16" s="737"/>
      <c r="G16" s="181" t="s">
        <v>9</v>
      </c>
      <c r="H16" s="181">
        <f>H6</f>
        <v>1</v>
      </c>
      <c r="I16" s="182">
        <f>I6</f>
        <v>567</v>
      </c>
      <c r="J16" s="183">
        <f>J6</f>
        <v>1</v>
      </c>
      <c r="K16" s="183">
        <f>J20</f>
        <v>0.75</v>
      </c>
      <c r="L16" s="184">
        <f>H16*I16*J16*K16</f>
        <v>425.25</v>
      </c>
    </row>
    <row r="17" spans="1:12" s="174" customFormat="1" ht="41.25" customHeight="1" x14ac:dyDescent="0.2">
      <c r="A17" s="185"/>
      <c r="B17" s="737"/>
      <c r="C17" s="737"/>
      <c r="D17" s="737"/>
      <c r="E17" s="737"/>
      <c r="F17" s="737"/>
      <c r="G17" s="181"/>
      <c r="H17" s="181"/>
      <c r="I17" s="182"/>
      <c r="J17" s="183"/>
      <c r="K17" s="183"/>
      <c r="L17" s="184">
        <f>H17*I17*J17*K17</f>
        <v>0</v>
      </c>
    </row>
    <row r="18" spans="1:12" s="174" customFormat="1" ht="23.25" x14ac:dyDescent="0.35">
      <c r="A18" s="185"/>
      <c r="B18" s="163"/>
      <c r="C18" s="163"/>
      <c r="D18" s="163"/>
      <c r="E18" s="163"/>
      <c r="F18" s="163"/>
      <c r="G18" s="186"/>
      <c r="H18" s="186"/>
      <c r="I18" s="686" t="s">
        <v>10</v>
      </c>
      <c r="J18" s="686"/>
      <c r="K18" s="686"/>
      <c r="L18" s="187">
        <f>SUM(L16:L17)</f>
        <v>425.25</v>
      </c>
    </row>
    <row r="19" spans="1:12" s="174" customFormat="1" ht="35.25" customHeight="1" x14ac:dyDescent="0.2">
      <c r="A19" s="175">
        <v>3</v>
      </c>
      <c r="B19" s="814" t="s">
        <v>20</v>
      </c>
      <c r="C19" s="815"/>
      <c r="D19" s="815"/>
      <c r="E19" s="815"/>
      <c r="F19" s="815"/>
      <c r="G19" s="177"/>
      <c r="H19" s="177"/>
      <c r="I19" s="178"/>
      <c r="J19" s="178"/>
      <c r="K19" s="178"/>
      <c r="L19" s="179" t="s">
        <v>544</v>
      </c>
    </row>
    <row r="20" spans="1:12" s="174" customFormat="1" ht="41.25" customHeight="1" x14ac:dyDescent="0.2">
      <c r="A20" s="185"/>
      <c r="B20" s="737"/>
      <c r="C20" s="737"/>
      <c r="D20" s="737"/>
      <c r="E20" s="737"/>
      <c r="F20" s="737"/>
      <c r="G20" s="181" t="s">
        <v>9</v>
      </c>
      <c r="H20" s="181">
        <v>1</v>
      </c>
      <c r="I20" s="182">
        <v>84.38</v>
      </c>
      <c r="J20" s="183">
        <v>0.75</v>
      </c>
      <c r="K20" s="183">
        <v>4.5</v>
      </c>
      <c r="L20" s="184">
        <f t="shared" ref="L20" si="0">H20*I20*J20*K20</f>
        <v>284.78249999999997</v>
      </c>
    </row>
    <row r="21" spans="1:12" s="174" customFormat="1" ht="41.25" customHeight="1" x14ac:dyDescent="0.2">
      <c r="A21" s="185"/>
      <c r="B21" s="737"/>
      <c r="C21" s="737"/>
      <c r="D21" s="737"/>
      <c r="E21" s="737"/>
      <c r="F21" s="737"/>
      <c r="G21" s="181"/>
      <c r="H21" s="181"/>
      <c r="I21" s="182"/>
      <c r="J21" s="183"/>
      <c r="K21" s="183"/>
      <c r="L21" s="184"/>
    </row>
    <row r="22" spans="1:12" s="174" customFormat="1" ht="23.25" x14ac:dyDescent="0.35">
      <c r="A22" s="185"/>
      <c r="B22" s="816"/>
      <c r="C22" s="817"/>
      <c r="D22" s="817"/>
      <c r="E22" s="817"/>
      <c r="F22" s="818"/>
      <c r="G22" s="186"/>
      <c r="H22" s="186"/>
      <c r="I22" s="686" t="s">
        <v>10</v>
      </c>
      <c r="J22" s="686"/>
      <c r="K22" s="686"/>
      <c r="L22" s="187">
        <f>SUM(L20:L21)</f>
        <v>284.78249999999997</v>
      </c>
    </row>
    <row r="23" spans="1:12" s="174" customFormat="1" ht="35.25" customHeight="1" x14ac:dyDescent="0.2">
      <c r="A23" s="175">
        <v>2</v>
      </c>
      <c r="B23" s="814" t="s">
        <v>23</v>
      </c>
      <c r="C23" s="815"/>
      <c r="D23" s="815"/>
      <c r="E23" s="815"/>
      <c r="F23" s="815"/>
      <c r="G23" s="177"/>
      <c r="H23" s="177"/>
      <c r="I23" s="178"/>
      <c r="J23" s="178"/>
      <c r="K23" s="178"/>
      <c r="L23" s="179"/>
    </row>
    <row r="24" spans="1:12" s="174" customFormat="1" ht="41.25" customHeight="1" x14ac:dyDescent="0.2">
      <c r="A24" s="185"/>
      <c r="B24" s="737" t="s">
        <v>416</v>
      </c>
      <c r="C24" s="737"/>
      <c r="D24" s="737"/>
      <c r="E24" s="737"/>
      <c r="F24" s="737"/>
      <c r="G24" s="181" t="s">
        <v>9</v>
      </c>
      <c r="H24" s="181">
        <v>0</v>
      </c>
      <c r="I24" s="182">
        <f>I6</f>
        <v>567</v>
      </c>
      <c r="J24" s="183">
        <f>J6</f>
        <v>1</v>
      </c>
      <c r="K24" s="183">
        <v>0.5</v>
      </c>
      <c r="L24" s="184">
        <f>H24*I24*J24*K24</f>
        <v>0</v>
      </c>
    </row>
    <row r="25" spans="1:12" s="174" customFormat="1" ht="41.25" customHeight="1" x14ac:dyDescent="0.2">
      <c r="A25" s="185"/>
      <c r="B25" s="737"/>
      <c r="C25" s="737"/>
      <c r="D25" s="737"/>
      <c r="E25" s="737"/>
      <c r="F25" s="737"/>
      <c r="G25" s="181" t="s">
        <v>9</v>
      </c>
      <c r="H25" s="181"/>
      <c r="I25" s="182"/>
      <c r="J25" s="183"/>
      <c r="K25" s="183">
        <v>0.5</v>
      </c>
      <c r="L25" s="184">
        <f>H25*I25*J25*K25</f>
        <v>0</v>
      </c>
    </row>
    <row r="26" spans="1:12" s="174" customFormat="1" ht="23.25" x14ac:dyDescent="0.35">
      <c r="A26" s="185"/>
      <c r="B26" s="163"/>
      <c r="C26" s="163"/>
      <c r="D26" s="163"/>
      <c r="E26" s="163"/>
      <c r="F26" s="163"/>
      <c r="G26" s="186"/>
      <c r="H26" s="186"/>
      <c r="I26" s="686" t="s">
        <v>10</v>
      </c>
      <c r="J26" s="686"/>
      <c r="K26" s="686"/>
      <c r="L26" s="187">
        <f>SUM(L24:L25)</f>
        <v>0</v>
      </c>
    </row>
    <row r="27" spans="1:12" s="174" customFormat="1" ht="35.25" customHeight="1" x14ac:dyDescent="0.2">
      <c r="A27" s="175">
        <v>7</v>
      </c>
      <c r="B27" s="814" t="s">
        <v>48</v>
      </c>
      <c r="C27" s="815"/>
      <c r="D27" s="815"/>
      <c r="E27" s="815"/>
      <c r="F27" s="815"/>
      <c r="G27" s="177"/>
      <c r="H27" s="177"/>
      <c r="I27" s="178"/>
      <c r="J27" s="178"/>
      <c r="K27" s="178"/>
      <c r="L27" s="179"/>
    </row>
    <row r="28" spans="1:12" s="174" customFormat="1" ht="41.25" customHeight="1" x14ac:dyDescent="0.2">
      <c r="A28" s="185"/>
      <c r="B28" s="737" t="s">
        <v>49</v>
      </c>
      <c r="C28" s="737"/>
      <c r="D28" s="737"/>
      <c r="E28" s="737"/>
      <c r="F28" s="737"/>
      <c r="G28" s="181" t="s">
        <v>18</v>
      </c>
      <c r="H28" s="181">
        <f>H6</f>
        <v>1</v>
      </c>
      <c r="I28" s="182">
        <v>567</v>
      </c>
      <c r="J28" s="182"/>
      <c r="K28" s="183"/>
      <c r="L28" s="184">
        <f>H28*I28</f>
        <v>567</v>
      </c>
    </row>
    <row r="29" spans="1:12" s="174" customFormat="1" ht="41.25" customHeight="1" x14ac:dyDescent="0.2">
      <c r="A29" s="185"/>
      <c r="B29" s="737" t="s">
        <v>50</v>
      </c>
      <c r="C29" s="737"/>
      <c r="D29" s="737"/>
      <c r="E29" s="737"/>
      <c r="F29" s="737"/>
      <c r="G29" s="181" t="s">
        <v>18</v>
      </c>
      <c r="H29" s="181">
        <f>H6</f>
        <v>1</v>
      </c>
      <c r="I29" s="182">
        <v>567</v>
      </c>
      <c r="J29" s="183">
        <v>4.5</v>
      </c>
      <c r="K29" s="183"/>
      <c r="L29" s="184">
        <f>H29*I29*J29</f>
        <v>2551.5</v>
      </c>
    </row>
    <row r="30" spans="1:12" s="174" customFormat="1" ht="23.25" x14ac:dyDescent="0.35">
      <c r="A30" s="185"/>
      <c r="B30" s="163"/>
      <c r="C30" s="163"/>
      <c r="D30" s="163"/>
      <c r="E30" s="163"/>
      <c r="F30" s="163"/>
      <c r="G30" s="186"/>
      <c r="H30" s="186"/>
      <c r="I30" s="686" t="s">
        <v>26</v>
      </c>
      <c r="J30" s="686"/>
      <c r="K30" s="686"/>
      <c r="L30" s="187">
        <f>SUM(L28:L29)</f>
        <v>3118.5</v>
      </c>
    </row>
    <row r="31" spans="1:12" s="174" customFormat="1" ht="35.25" customHeight="1" x14ac:dyDescent="0.2">
      <c r="A31" s="175">
        <v>8</v>
      </c>
      <c r="B31" s="814" t="s">
        <v>51</v>
      </c>
      <c r="C31" s="815"/>
      <c r="D31" s="815"/>
      <c r="E31" s="815"/>
      <c r="F31" s="815"/>
      <c r="G31" s="177"/>
      <c r="H31" s="177"/>
      <c r="I31" s="178"/>
      <c r="J31" s="178"/>
      <c r="K31" s="178"/>
      <c r="L31" s="179"/>
    </row>
    <row r="32" spans="1:12" s="174" customFormat="1" ht="41.25" customHeight="1" x14ac:dyDescent="0.2">
      <c r="A32" s="185"/>
      <c r="B32" s="737" t="s">
        <v>49</v>
      </c>
      <c r="C32" s="737"/>
      <c r="D32" s="737"/>
      <c r="E32" s="737"/>
      <c r="F32" s="737"/>
      <c r="G32" s="181" t="s">
        <v>18</v>
      </c>
      <c r="H32" s="181">
        <f>H6</f>
        <v>1</v>
      </c>
      <c r="I32" s="182">
        <v>567</v>
      </c>
      <c r="J32" s="182"/>
      <c r="K32" s="183"/>
      <c r="L32" s="184">
        <f>H32*I32</f>
        <v>567</v>
      </c>
    </row>
    <row r="33" spans="1:12" s="174" customFormat="1" ht="41.25" customHeight="1" x14ac:dyDescent="0.2">
      <c r="A33" s="185"/>
      <c r="B33" s="737" t="s">
        <v>50</v>
      </c>
      <c r="C33" s="737"/>
      <c r="D33" s="737"/>
      <c r="E33" s="737"/>
      <c r="F33" s="737"/>
      <c r="G33" s="181" t="s">
        <v>18</v>
      </c>
      <c r="H33" s="181">
        <f>H6</f>
        <v>1</v>
      </c>
      <c r="I33" s="182">
        <v>567</v>
      </c>
      <c r="J33" s="183">
        <v>4.5</v>
      </c>
      <c r="K33" s="183"/>
      <c r="L33" s="184">
        <f>H33*I33*J33</f>
        <v>2551.5</v>
      </c>
    </row>
    <row r="34" spans="1:12" s="174" customFormat="1" ht="23.25" x14ac:dyDescent="0.35">
      <c r="A34" s="185"/>
      <c r="B34" s="163"/>
      <c r="C34" s="163"/>
      <c r="D34" s="163"/>
      <c r="E34" s="163"/>
      <c r="F34" s="163"/>
      <c r="G34" s="186"/>
      <c r="H34" s="186"/>
      <c r="I34" s="686" t="s">
        <v>26</v>
      </c>
      <c r="J34" s="686"/>
      <c r="K34" s="686"/>
      <c r="L34" s="187">
        <f>SUM(L32:L33)</f>
        <v>3118.5</v>
      </c>
    </row>
    <row r="35" spans="1:12" s="174" customFormat="1" x14ac:dyDescent="0.2">
      <c r="A35" s="188"/>
      <c r="B35" s="189"/>
      <c r="C35" s="288"/>
      <c r="D35" s="288"/>
      <c r="E35" s="288"/>
      <c r="F35" s="288"/>
      <c r="G35" s="190"/>
      <c r="H35" s="190"/>
    </row>
    <row r="36" spans="1:12" s="174" customFormat="1" x14ac:dyDescent="0.2">
      <c r="A36" s="188"/>
      <c r="B36" s="189"/>
      <c r="C36" s="288"/>
      <c r="D36" s="288"/>
      <c r="E36" s="288"/>
      <c r="F36" s="288"/>
      <c r="G36" s="190"/>
      <c r="H36" s="190"/>
    </row>
    <row r="37" spans="1:12" s="174" customFormat="1" x14ac:dyDescent="0.2">
      <c r="A37" s="188"/>
      <c r="B37" s="189"/>
      <c r="C37" s="288"/>
      <c r="D37" s="288"/>
      <c r="E37" s="288"/>
      <c r="F37" s="288"/>
      <c r="G37" s="190"/>
      <c r="H37" s="190"/>
    </row>
    <row r="38" spans="1:12" s="174" customFormat="1" x14ac:dyDescent="0.2">
      <c r="A38" s="188"/>
      <c r="B38" s="189"/>
      <c r="C38" s="288"/>
      <c r="D38" s="288"/>
      <c r="E38" s="288"/>
      <c r="F38" s="288"/>
      <c r="G38" s="190"/>
      <c r="H38" s="190"/>
    </row>
    <row r="39" spans="1:12" s="174" customFormat="1" x14ac:dyDescent="0.2">
      <c r="A39" s="188"/>
      <c r="B39" s="189"/>
      <c r="C39" s="288"/>
      <c r="D39" s="288"/>
      <c r="E39" s="288"/>
      <c r="F39" s="288"/>
      <c r="G39" s="190"/>
      <c r="H39" s="190"/>
    </row>
    <row r="40" spans="1:12" s="174" customFormat="1" x14ac:dyDescent="0.2">
      <c r="A40" s="188"/>
      <c r="B40" s="189"/>
      <c r="C40" s="288"/>
      <c r="D40" s="288"/>
      <c r="E40" s="288"/>
      <c r="F40" s="288"/>
      <c r="G40" s="190"/>
      <c r="H40" s="190"/>
    </row>
    <row r="41" spans="1:12" s="174" customFormat="1" x14ac:dyDescent="0.2">
      <c r="A41" s="188"/>
      <c r="B41" s="189"/>
      <c r="C41" s="288"/>
      <c r="D41" s="288"/>
      <c r="E41" s="288"/>
      <c r="F41" s="288"/>
      <c r="G41" s="190"/>
      <c r="H41" s="190"/>
    </row>
    <row r="42" spans="1:12" s="174" customFormat="1" x14ac:dyDescent="0.2">
      <c r="A42" s="188"/>
      <c r="B42" s="189"/>
      <c r="C42" s="288"/>
      <c r="D42" s="288"/>
      <c r="E42" s="288"/>
      <c r="F42" s="288"/>
      <c r="G42" s="190"/>
      <c r="H42" s="190"/>
    </row>
    <row r="43" spans="1:12" s="174" customFormat="1" x14ac:dyDescent="0.2">
      <c r="A43" s="188"/>
      <c r="B43" s="189"/>
      <c r="C43" s="288"/>
      <c r="D43" s="288"/>
      <c r="E43" s="288"/>
      <c r="F43" s="288"/>
      <c r="G43" s="190"/>
      <c r="H43" s="190"/>
    </row>
    <row r="44" spans="1:12" s="174" customFormat="1" x14ac:dyDescent="0.2">
      <c r="A44" s="188"/>
      <c r="B44" s="189"/>
      <c r="C44" s="288"/>
      <c r="D44" s="288"/>
      <c r="E44" s="288"/>
      <c r="F44" s="288"/>
      <c r="G44" s="190"/>
      <c r="H44" s="190"/>
    </row>
    <row r="45" spans="1:12" s="174" customFormat="1" x14ac:dyDescent="0.2">
      <c r="A45" s="188"/>
      <c r="B45" s="189"/>
      <c r="C45" s="288"/>
      <c r="D45" s="288"/>
      <c r="E45" s="288"/>
      <c r="F45" s="288"/>
      <c r="G45" s="190"/>
      <c r="H45" s="190"/>
    </row>
    <row r="46" spans="1:12" s="174" customFormat="1" x14ac:dyDescent="0.2">
      <c r="A46" s="188"/>
      <c r="B46" s="189"/>
      <c r="C46" s="288"/>
      <c r="D46" s="288"/>
      <c r="E46" s="288"/>
      <c r="F46" s="288"/>
      <c r="G46" s="190"/>
      <c r="H46" s="190"/>
    </row>
    <row r="47" spans="1:12" s="174" customFormat="1" x14ac:dyDescent="0.2">
      <c r="A47" s="188"/>
      <c r="B47" s="189"/>
      <c r="C47" s="288"/>
      <c r="D47" s="288"/>
      <c r="E47" s="288"/>
      <c r="F47" s="288"/>
      <c r="G47" s="190"/>
      <c r="H47" s="190"/>
    </row>
    <row r="48" spans="1:12" s="174" customFormat="1" x14ac:dyDescent="0.2">
      <c r="A48" s="188"/>
      <c r="B48" s="189"/>
      <c r="C48" s="288"/>
      <c r="D48" s="288"/>
      <c r="E48" s="288"/>
      <c r="F48" s="288"/>
      <c r="G48" s="190"/>
      <c r="H48" s="190"/>
    </row>
    <row r="49" spans="1:8" s="174" customFormat="1" x14ac:dyDescent="0.2">
      <c r="A49" s="188"/>
      <c r="B49" s="189"/>
      <c r="C49" s="288"/>
      <c r="D49" s="288"/>
      <c r="E49" s="288"/>
      <c r="F49" s="288"/>
      <c r="G49" s="190"/>
      <c r="H49" s="190"/>
    </row>
    <row r="50" spans="1:8" s="174" customFormat="1" x14ac:dyDescent="0.2">
      <c r="A50" s="188"/>
      <c r="B50" s="189"/>
      <c r="C50" s="288"/>
      <c r="D50" s="288"/>
      <c r="E50" s="288"/>
      <c r="F50" s="288"/>
      <c r="G50" s="190"/>
      <c r="H50" s="190"/>
    </row>
    <row r="51" spans="1:8" s="174" customFormat="1" x14ac:dyDescent="0.2">
      <c r="A51" s="188"/>
      <c r="B51" s="189"/>
      <c r="C51" s="288"/>
      <c r="D51" s="288"/>
      <c r="E51" s="288"/>
      <c r="F51" s="288"/>
      <c r="G51" s="190"/>
      <c r="H51" s="190"/>
    </row>
    <row r="52" spans="1:8" s="174" customFormat="1" x14ac:dyDescent="0.2">
      <c r="A52" s="188"/>
      <c r="B52" s="189"/>
      <c r="C52" s="288"/>
      <c r="D52" s="288"/>
      <c r="E52" s="288"/>
      <c r="F52" s="288"/>
      <c r="G52" s="190"/>
      <c r="H52" s="190"/>
    </row>
    <row r="53" spans="1:8" s="174" customFormat="1" x14ac:dyDescent="0.2">
      <c r="A53" s="188"/>
      <c r="B53" s="189"/>
      <c r="C53" s="288"/>
      <c r="D53" s="288"/>
      <c r="E53" s="288"/>
      <c r="F53" s="288"/>
      <c r="G53" s="190"/>
      <c r="H53" s="190"/>
    </row>
    <row r="54" spans="1:8" s="174" customFormat="1" x14ac:dyDescent="0.2">
      <c r="A54" s="188"/>
      <c r="B54" s="189"/>
      <c r="C54" s="288"/>
      <c r="D54" s="288"/>
      <c r="E54" s="288"/>
      <c r="F54" s="288"/>
      <c r="G54" s="190"/>
      <c r="H54" s="190"/>
    </row>
    <row r="55" spans="1:8" s="174" customFormat="1" x14ac:dyDescent="0.2">
      <c r="A55" s="188"/>
      <c r="B55" s="189"/>
      <c r="C55" s="288"/>
      <c r="D55" s="288"/>
      <c r="E55" s="288"/>
      <c r="F55" s="288"/>
      <c r="G55" s="190"/>
      <c r="H55" s="190"/>
    </row>
    <row r="56" spans="1:8" s="174" customFormat="1" x14ac:dyDescent="0.2">
      <c r="A56" s="188"/>
      <c r="B56" s="189"/>
      <c r="C56" s="288"/>
      <c r="D56" s="288"/>
      <c r="E56" s="288"/>
      <c r="F56" s="288"/>
      <c r="G56" s="190"/>
      <c r="H56" s="190"/>
    </row>
    <row r="57" spans="1:8" s="174" customFormat="1" x14ac:dyDescent="0.2">
      <c r="A57" s="188"/>
      <c r="B57" s="189"/>
      <c r="C57" s="288"/>
      <c r="D57" s="288"/>
      <c r="E57" s="288"/>
      <c r="F57" s="288"/>
      <c r="G57" s="190"/>
      <c r="H57" s="190"/>
    </row>
    <row r="58" spans="1:8" s="174" customFormat="1" x14ac:dyDescent="0.2">
      <c r="A58" s="188"/>
      <c r="B58" s="189"/>
      <c r="C58" s="288"/>
      <c r="D58" s="288"/>
      <c r="E58" s="288"/>
      <c r="F58" s="288"/>
      <c r="G58" s="190"/>
      <c r="H58" s="190"/>
    </row>
    <row r="59" spans="1:8" s="174" customFormat="1" x14ac:dyDescent="0.2">
      <c r="A59" s="188"/>
      <c r="B59" s="189"/>
      <c r="C59" s="288"/>
      <c r="D59" s="288"/>
      <c r="E59" s="288"/>
      <c r="F59" s="288"/>
      <c r="G59" s="190"/>
      <c r="H59" s="190"/>
    </row>
    <row r="60" spans="1:8" s="174" customFormat="1" x14ac:dyDescent="0.2">
      <c r="A60" s="188"/>
      <c r="B60" s="189"/>
      <c r="C60" s="288"/>
      <c r="D60" s="288"/>
      <c r="E60" s="288"/>
      <c r="F60" s="288"/>
      <c r="G60" s="190"/>
      <c r="H60" s="190"/>
    </row>
    <row r="61" spans="1:8" s="174" customFormat="1" x14ac:dyDescent="0.2">
      <c r="A61" s="188"/>
      <c r="B61" s="189"/>
      <c r="C61" s="288"/>
      <c r="D61" s="288"/>
      <c r="E61" s="288"/>
      <c r="F61" s="288"/>
      <c r="G61" s="190"/>
      <c r="H61" s="190"/>
    </row>
    <row r="62" spans="1:8" s="174" customFormat="1" x14ac:dyDescent="0.2">
      <c r="A62" s="188"/>
      <c r="B62" s="189"/>
      <c r="C62" s="288"/>
      <c r="D62" s="288"/>
      <c r="E62" s="288"/>
      <c r="F62" s="288"/>
      <c r="G62" s="190"/>
      <c r="H62" s="190"/>
    </row>
    <row r="63" spans="1:8" s="174" customFormat="1" x14ac:dyDescent="0.2">
      <c r="A63" s="188"/>
      <c r="B63" s="189"/>
      <c r="C63" s="288"/>
      <c r="D63" s="288"/>
      <c r="E63" s="288"/>
      <c r="F63" s="288"/>
      <c r="G63" s="190"/>
      <c r="H63" s="190"/>
    </row>
    <row r="64" spans="1:8" s="174" customFormat="1" x14ac:dyDescent="0.2">
      <c r="A64" s="188"/>
      <c r="B64" s="189"/>
      <c r="C64" s="288"/>
      <c r="D64" s="288"/>
      <c r="E64" s="288"/>
      <c r="F64" s="288"/>
      <c r="G64" s="190"/>
      <c r="H64" s="190"/>
    </row>
    <row r="65" spans="1:8" s="174" customFormat="1" x14ac:dyDescent="0.2">
      <c r="A65" s="188"/>
      <c r="B65" s="189"/>
      <c r="C65" s="288"/>
      <c r="D65" s="288"/>
      <c r="E65" s="288"/>
      <c r="F65" s="288"/>
      <c r="G65" s="190"/>
      <c r="H65" s="190"/>
    </row>
    <row r="66" spans="1:8" s="174" customFormat="1" x14ac:dyDescent="0.2">
      <c r="A66" s="188"/>
      <c r="B66" s="189"/>
      <c r="C66" s="288"/>
      <c r="D66" s="288"/>
      <c r="E66" s="288"/>
      <c r="F66" s="288"/>
      <c r="G66" s="190"/>
      <c r="H66" s="190"/>
    </row>
    <row r="67" spans="1:8" s="174" customFormat="1" x14ac:dyDescent="0.2">
      <c r="A67" s="188"/>
      <c r="B67" s="189"/>
      <c r="C67" s="288"/>
      <c r="D67" s="288"/>
      <c r="E67" s="288"/>
      <c r="F67" s="288"/>
      <c r="G67" s="190"/>
      <c r="H67" s="190"/>
    </row>
    <row r="68" spans="1:8" s="174" customFormat="1" x14ac:dyDescent="0.2">
      <c r="A68" s="188"/>
      <c r="B68" s="189"/>
      <c r="C68" s="288"/>
      <c r="D68" s="288"/>
      <c r="E68" s="288"/>
      <c r="F68" s="288"/>
      <c r="G68" s="190"/>
      <c r="H68" s="190"/>
    </row>
    <row r="69" spans="1:8" s="174" customFormat="1" x14ac:dyDescent="0.2">
      <c r="A69" s="188"/>
      <c r="B69" s="189"/>
      <c r="C69" s="288"/>
      <c r="D69" s="288"/>
      <c r="E69" s="288"/>
      <c r="F69" s="288"/>
      <c r="G69" s="190"/>
      <c r="H69" s="190"/>
    </row>
    <row r="70" spans="1:8" s="174" customFormat="1" x14ac:dyDescent="0.2">
      <c r="A70" s="188"/>
      <c r="B70" s="189"/>
      <c r="C70" s="288"/>
      <c r="D70" s="288"/>
      <c r="E70" s="288"/>
      <c r="F70" s="288"/>
      <c r="G70" s="190"/>
      <c r="H70" s="190"/>
    </row>
    <row r="71" spans="1:8" s="174" customFormat="1" x14ac:dyDescent="0.2">
      <c r="A71" s="188"/>
      <c r="B71" s="189"/>
      <c r="C71" s="288"/>
      <c r="D71" s="288"/>
      <c r="E71" s="288"/>
      <c r="F71" s="288"/>
      <c r="G71" s="190"/>
      <c r="H71" s="190"/>
    </row>
    <row r="72" spans="1:8" s="174" customFormat="1" x14ac:dyDescent="0.2">
      <c r="A72" s="188"/>
      <c r="B72" s="189"/>
      <c r="C72" s="288"/>
      <c r="D72" s="288"/>
      <c r="E72" s="288"/>
      <c r="F72" s="288"/>
      <c r="G72" s="190"/>
      <c r="H72" s="190"/>
    </row>
    <row r="73" spans="1:8" s="174" customFormat="1" x14ac:dyDescent="0.2">
      <c r="A73" s="188"/>
      <c r="B73" s="189"/>
      <c r="C73" s="288"/>
      <c r="D73" s="288"/>
      <c r="E73" s="288"/>
      <c r="F73" s="288"/>
      <c r="G73" s="190"/>
      <c r="H73" s="190"/>
    </row>
    <row r="74" spans="1:8" s="174" customFormat="1" x14ac:dyDescent="0.2">
      <c r="A74" s="188"/>
      <c r="B74" s="189"/>
      <c r="C74" s="288"/>
      <c r="D74" s="288"/>
      <c r="E74" s="288"/>
      <c r="F74" s="288"/>
      <c r="G74" s="190"/>
      <c r="H74" s="190"/>
    </row>
    <row r="75" spans="1:8" s="174" customFormat="1" x14ac:dyDescent="0.2">
      <c r="A75" s="188"/>
      <c r="B75" s="189"/>
      <c r="C75" s="288"/>
      <c r="D75" s="288"/>
      <c r="E75" s="288"/>
      <c r="F75" s="288"/>
      <c r="G75" s="190"/>
      <c r="H75" s="190"/>
    </row>
    <row r="76" spans="1:8" s="174" customFormat="1" x14ac:dyDescent="0.2">
      <c r="A76" s="188"/>
      <c r="B76" s="189"/>
      <c r="C76" s="288"/>
      <c r="D76" s="288"/>
      <c r="E76" s="288"/>
      <c r="F76" s="288"/>
      <c r="G76" s="190"/>
      <c r="H76" s="190"/>
    </row>
    <row r="77" spans="1:8" s="174" customFormat="1" x14ac:dyDescent="0.2">
      <c r="A77" s="188"/>
      <c r="B77" s="189"/>
      <c r="C77" s="288"/>
      <c r="D77" s="288"/>
      <c r="E77" s="288"/>
      <c r="F77" s="288"/>
      <c r="G77" s="190"/>
      <c r="H77" s="190"/>
    </row>
    <row r="78" spans="1:8" s="174" customFormat="1" x14ac:dyDescent="0.2">
      <c r="A78" s="188"/>
      <c r="B78" s="189"/>
      <c r="C78" s="288"/>
      <c r="D78" s="288"/>
      <c r="E78" s="288"/>
      <c r="F78" s="288"/>
      <c r="G78" s="190"/>
      <c r="H78" s="190"/>
    </row>
    <row r="79" spans="1:8" s="174" customFormat="1" x14ac:dyDescent="0.2">
      <c r="A79" s="188"/>
      <c r="B79" s="189"/>
      <c r="C79" s="288"/>
      <c r="D79" s="288"/>
      <c r="E79" s="288"/>
      <c r="F79" s="288"/>
      <c r="G79" s="190"/>
      <c r="H79" s="190"/>
    </row>
    <row r="80" spans="1:8" s="174" customFormat="1" x14ac:dyDescent="0.2">
      <c r="A80" s="188"/>
      <c r="B80" s="189"/>
      <c r="C80" s="288"/>
      <c r="D80" s="288"/>
      <c r="E80" s="288"/>
      <c r="F80" s="288"/>
      <c r="G80" s="190"/>
      <c r="H80" s="190"/>
    </row>
    <row r="81" spans="1:8" s="174" customFormat="1" x14ac:dyDescent="0.2">
      <c r="A81" s="188"/>
      <c r="B81" s="189"/>
      <c r="C81" s="288"/>
      <c r="D81" s="288"/>
      <c r="E81" s="288"/>
      <c r="F81" s="288"/>
      <c r="G81" s="190"/>
      <c r="H81" s="190"/>
    </row>
    <row r="82" spans="1:8" s="174" customFormat="1" x14ac:dyDescent="0.2">
      <c r="A82" s="188"/>
      <c r="B82" s="189"/>
      <c r="C82" s="288"/>
      <c r="D82" s="288"/>
      <c r="E82" s="288"/>
      <c r="F82" s="288"/>
      <c r="G82" s="190"/>
      <c r="H82" s="190"/>
    </row>
    <row r="83" spans="1:8" s="174" customFormat="1" x14ac:dyDescent="0.2">
      <c r="A83" s="188"/>
      <c r="B83" s="189"/>
      <c r="C83" s="288"/>
      <c r="D83" s="288"/>
      <c r="E83" s="288"/>
      <c r="F83" s="288"/>
      <c r="G83" s="190"/>
      <c r="H83" s="190"/>
    </row>
    <row r="84" spans="1:8" s="174" customFormat="1" x14ac:dyDescent="0.2">
      <c r="A84" s="188"/>
      <c r="B84" s="189"/>
      <c r="C84" s="288"/>
      <c r="D84" s="288"/>
      <c r="E84" s="288"/>
      <c r="F84" s="288"/>
      <c r="G84" s="190"/>
      <c r="H84" s="190"/>
    </row>
    <row r="85" spans="1:8" s="174" customFormat="1" x14ac:dyDescent="0.2">
      <c r="A85" s="188"/>
      <c r="B85" s="189"/>
      <c r="C85" s="288"/>
      <c r="D85" s="288"/>
      <c r="E85" s="288"/>
      <c r="F85" s="288"/>
      <c r="G85" s="190"/>
      <c r="H85" s="190"/>
    </row>
    <row r="86" spans="1:8" s="174" customFormat="1" x14ac:dyDescent="0.2">
      <c r="A86" s="188"/>
      <c r="B86" s="189"/>
      <c r="C86" s="288"/>
      <c r="D86" s="288"/>
      <c r="E86" s="288"/>
      <c r="F86" s="288"/>
      <c r="G86" s="190"/>
      <c r="H86" s="190"/>
    </row>
    <row r="87" spans="1:8" s="174" customFormat="1" x14ac:dyDescent="0.2">
      <c r="A87" s="188"/>
      <c r="B87" s="189"/>
      <c r="C87" s="288"/>
      <c r="D87" s="288"/>
      <c r="E87" s="288"/>
      <c r="F87" s="288"/>
      <c r="G87" s="190"/>
      <c r="H87" s="190"/>
    </row>
    <row r="88" spans="1:8" s="174" customFormat="1" x14ac:dyDescent="0.2">
      <c r="A88" s="188"/>
      <c r="B88" s="189"/>
      <c r="C88" s="288"/>
      <c r="D88" s="288"/>
      <c r="E88" s="288"/>
      <c r="F88" s="288"/>
      <c r="G88" s="190"/>
      <c r="H88" s="190"/>
    </row>
    <row r="89" spans="1:8" s="174" customFormat="1" x14ac:dyDescent="0.2">
      <c r="A89" s="188"/>
      <c r="B89" s="189"/>
      <c r="C89" s="288"/>
      <c r="D89" s="288"/>
      <c r="E89" s="288"/>
      <c r="F89" s="288"/>
      <c r="G89" s="190"/>
      <c r="H89" s="190"/>
    </row>
    <row r="90" spans="1:8" s="174" customFormat="1" x14ac:dyDescent="0.2">
      <c r="A90" s="188"/>
      <c r="B90" s="189"/>
      <c r="C90" s="288"/>
      <c r="D90" s="288"/>
      <c r="E90" s="288"/>
      <c r="F90" s="288"/>
      <c r="G90" s="190"/>
      <c r="H90" s="190"/>
    </row>
    <row r="91" spans="1:8" s="174" customFormat="1" x14ac:dyDescent="0.2">
      <c r="A91" s="188"/>
      <c r="B91" s="189"/>
      <c r="C91" s="288"/>
      <c r="D91" s="288"/>
      <c r="E91" s="288"/>
      <c r="F91" s="288"/>
      <c r="G91" s="190"/>
      <c r="H91" s="190"/>
    </row>
    <row r="92" spans="1:8" s="174" customFormat="1" x14ac:dyDescent="0.2">
      <c r="A92" s="188"/>
      <c r="B92" s="189"/>
      <c r="C92" s="288"/>
      <c r="D92" s="288"/>
      <c r="E92" s="288"/>
      <c r="F92" s="288"/>
      <c r="G92" s="190"/>
      <c r="H92" s="190"/>
    </row>
    <row r="93" spans="1:8" s="174" customFormat="1" x14ac:dyDescent="0.2">
      <c r="A93" s="188"/>
      <c r="B93" s="189"/>
      <c r="C93" s="288"/>
      <c r="D93" s="288"/>
      <c r="E93" s="288"/>
      <c r="F93" s="288"/>
      <c r="G93" s="190"/>
      <c r="H93" s="190"/>
    </row>
    <row r="94" spans="1:8" s="174" customFormat="1" x14ac:dyDescent="0.2">
      <c r="A94" s="188"/>
      <c r="B94" s="189"/>
      <c r="C94" s="288"/>
      <c r="D94" s="288"/>
      <c r="E94" s="288"/>
      <c r="F94" s="288"/>
      <c r="G94" s="190"/>
      <c r="H94" s="190"/>
    </row>
    <row r="95" spans="1:8" s="174" customFormat="1" x14ac:dyDescent="0.2">
      <c r="A95" s="188"/>
      <c r="B95" s="189"/>
      <c r="C95" s="288"/>
      <c r="D95" s="288"/>
      <c r="E95" s="288"/>
      <c r="F95" s="288"/>
      <c r="G95" s="190"/>
      <c r="H95" s="190"/>
    </row>
    <row r="96" spans="1:8" s="174" customFormat="1" x14ac:dyDescent="0.2">
      <c r="A96" s="188"/>
      <c r="B96" s="189"/>
      <c r="C96" s="288"/>
      <c r="D96" s="288"/>
      <c r="E96" s="288"/>
      <c r="F96" s="288"/>
      <c r="G96" s="190"/>
      <c r="H96" s="190"/>
    </row>
    <row r="97" spans="1:8" s="174" customFormat="1" x14ac:dyDescent="0.2">
      <c r="A97" s="188"/>
      <c r="B97" s="189"/>
      <c r="C97" s="288"/>
      <c r="D97" s="288"/>
      <c r="E97" s="288"/>
      <c r="F97" s="288"/>
      <c r="G97" s="190"/>
      <c r="H97" s="190"/>
    </row>
    <row r="98" spans="1:8" s="174" customFormat="1" x14ac:dyDescent="0.2">
      <c r="A98" s="188"/>
      <c r="B98" s="189"/>
      <c r="C98" s="288"/>
      <c r="D98" s="288"/>
      <c r="E98" s="288"/>
      <c r="F98" s="288"/>
      <c r="G98" s="190"/>
      <c r="H98" s="190"/>
    </row>
    <row r="99" spans="1:8" s="174" customFormat="1" x14ac:dyDescent="0.2">
      <c r="A99" s="188"/>
      <c r="B99" s="189"/>
      <c r="C99" s="288"/>
      <c r="D99" s="288"/>
      <c r="E99" s="288"/>
      <c r="F99" s="288"/>
      <c r="G99" s="190"/>
      <c r="H99" s="190"/>
    </row>
    <row r="100" spans="1:8" s="174" customFormat="1" x14ac:dyDescent="0.2">
      <c r="A100" s="188"/>
      <c r="B100" s="189"/>
      <c r="C100" s="288"/>
      <c r="D100" s="288"/>
      <c r="E100" s="288"/>
      <c r="F100" s="288"/>
      <c r="G100" s="190"/>
      <c r="H100" s="190"/>
    </row>
    <row r="101" spans="1:8" s="174" customFormat="1" x14ac:dyDescent="0.2">
      <c r="A101" s="188"/>
      <c r="B101" s="189"/>
      <c r="C101" s="288"/>
      <c r="D101" s="288"/>
      <c r="E101" s="288"/>
      <c r="F101" s="288"/>
      <c r="G101" s="190"/>
      <c r="H101" s="190"/>
    </row>
    <row r="102" spans="1:8" s="174" customFormat="1" x14ac:dyDescent="0.2">
      <c r="A102" s="188"/>
      <c r="B102" s="189"/>
      <c r="C102" s="288"/>
      <c r="D102" s="288"/>
      <c r="E102" s="288"/>
      <c r="F102" s="288"/>
      <c r="G102" s="190"/>
      <c r="H102" s="190"/>
    </row>
    <row r="103" spans="1:8" s="174" customFormat="1" x14ac:dyDescent="0.2">
      <c r="A103" s="188"/>
      <c r="B103" s="189"/>
      <c r="C103" s="288"/>
      <c r="D103" s="288"/>
      <c r="E103" s="288"/>
      <c r="F103" s="288"/>
      <c r="G103" s="190"/>
      <c r="H103" s="190"/>
    </row>
    <row r="104" spans="1:8" s="174" customFormat="1" x14ac:dyDescent="0.2">
      <c r="A104" s="188"/>
      <c r="B104" s="189"/>
      <c r="C104" s="288"/>
      <c r="D104" s="288"/>
      <c r="E104" s="288"/>
      <c r="F104" s="288"/>
      <c r="G104" s="190"/>
      <c r="H104" s="190"/>
    </row>
    <row r="105" spans="1:8" s="174" customFormat="1" x14ac:dyDescent="0.2">
      <c r="A105" s="188"/>
      <c r="B105" s="189"/>
      <c r="C105" s="288"/>
      <c r="D105" s="288"/>
      <c r="E105" s="288"/>
      <c r="F105" s="288"/>
      <c r="G105" s="190"/>
      <c r="H105" s="190"/>
    </row>
    <row r="106" spans="1:8" s="174" customFormat="1" x14ac:dyDescent="0.2">
      <c r="A106" s="188"/>
      <c r="B106" s="189"/>
      <c r="C106" s="288"/>
      <c r="D106" s="288"/>
      <c r="E106" s="288"/>
      <c r="F106" s="288"/>
      <c r="G106" s="190"/>
      <c r="H106" s="190"/>
    </row>
    <row r="107" spans="1:8" s="174" customFormat="1" x14ac:dyDescent="0.2">
      <c r="A107" s="188"/>
      <c r="B107" s="189"/>
      <c r="C107" s="288"/>
      <c r="D107" s="288"/>
      <c r="E107" s="288"/>
      <c r="F107" s="288"/>
      <c r="G107" s="190"/>
      <c r="H107" s="190"/>
    </row>
    <row r="108" spans="1:8" s="174" customFormat="1" x14ac:dyDescent="0.2">
      <c r="A108" s="188"/>
      <c r="B108" s="189"/>
      <c r="C108" s="288"/>
      <c r="D108" s="288"/>
      <c r="E108" s="288"/>
      <c r="F108" s="288"/>
      <c r="G108" s="190"/>
      <c r="H108" s="190"/>
    </row>
    <row r="109" spans="1:8" s="174" customFormat="1" x14ac:dyDescent="0.2">
      <c r="A109" s="188"/>
      <c r="B109" s="189"/>
      <c r="C109" s="288"/>
      <c r="D109" s="288"/>
      <c r="E109" s="288"/>
      <c r="F109" s="288"/>
      <c r="G109" s="190"/>
      <c r="H109" s="190"/>
    </row>
    <row r="110" spans="1:8" s="174" customFormat="1" x14ac:dyDescent="0.2">
      <c r="A110" s="188"/>
      <c r="B110" s="189"/>
      <c r="C110" s="288"/>
      <c r="D110" s="288"/>
      <c r="E110" s="288"/>
      <c r="F110" s="288"/>
      <c r="G110" s="190"/>
      <c r="H110" s="190"/>
    </row>
    <row r="111" spans="1:8" s="174" customFormat="1" x14ac:dyDescent="0.2">
      <c r="A111" s="188"/>
      <c r="B111" s="189"/>
      <c r="C111" s="288"/>
      <c r="D111" s="288"/>
      <c r="E111" s="288"/>
      <c r="F111" s="288"/>
      <c r="G111" s="190"/>
      <c r="H111" s="190"/>
    </row>
    <row r="112" spans="1:8" s="174" customFormat="1" x14ac:dyDescent="0.2">
      <c r="A112" s="188"/>
      <c r="B112" s="189"/>
      <c r="C112" s="288"/>
      <c r="D112" s="288"/>
      <c r="E112" s="288"/>
      <c r="F112" s="288"/>
      <c r="G112" s="190"/>
      <c r="H112" s="190"/>
    </row>
    <row r="113" spans="1:8" s="174" customFormat="1" x14ac:dyDescent="0.2">
      <c r="A113" s="188"/>
      <c r="B113" s="189"/>
      <c r="C113" s="288"/>
      <c r="D113" s="288"/>
      <c r="E113" s="288"/>
      <c r="F113" s="288"/>
      <c r="G113" s="190"/>
      <c r="H113" s="190"/>
    </row>
    <row r="114" spans="1:8" s="174" customFormat="1" x14ac:dyDescent="0.2">
      <c r="A114" s="188"/>
      <c r="B114" s="189"/>
      <c r="C114" s="288"/>
      <c r="D114" s="288"/>
      <c r="E114" s="288"/>
      <c r="F114" s="288"/>
      <c r="G114" s="190"/>
      <c r="H114" s="190"/>
    </row>
    <row r="115" spans="1:8" s="174" customFormat="1" x14ac:dyDescent="0.2">
      <c r="A115" s="188"/>
      <c r="B115" s="189"/>
      <c r="C115" s="288"/>
      <c r="D115" s="288"/>
      <c r="E115" s="288"/>
      <c r="F115" s="288"/>
      <c r="G115" s="190"/>
      <c r="H115" s="190"/>
    </row>
    <row r="116" spans="1:8" s="174" customFormat="1" x14ac:dyDescent="0.2">
      <c r="A116" s="188"/>
      <c r="B116" s="189"/>
      <c r="C116" s="288"/>
      <c r="D116" s="288"/>
      <c r="E116" s="288"/>
      <c r="F116" s="288"/>
      <c r="G116" s="190"/>
      <c r="H116" s="190"/>
    </row>
    <row r="117" spans="1:8" s="174" customFormat="1" x14ac:dyDescent="0.2">
      <c r="A117" s="188"/>
      <c r="B117" s="189"/>
      <c r="C117" s="288"/>
      <c r="D117" s="288"/>
      <c r="E117" s="288"/>
      <c r="F117" s="288"/>
      <c r="G117" s="190"/>
      <c r="H117" s="190"/>
    </row>
    <row r="118" spans="1:8" s="174" customFormat="1" x14ac:dyDescent="0.2">
      <c r="A118" s="188"/>
      <c r="B118" s="189"/>
      <c r="C118" s="288"/>
      <c r="D118" s="288"/>
      <c r="E118" s="288"/>
      <c r="F118" s="288"/>
      <c r="G118" s="190"/>
      <c r="H118" s="190"/>
    </row>
    <row r="119" spans="1:8" s="174" customFormat="1" x14ac:dyDescent="0.2">
      <c r="A119" s="188"/>
      <c r="B119" s="189"/>
      <c r="C119" s="288"/>
      <c r="D119" s="288"/>
      <c r="E119" s="288"/>
      <c r="F119" s="288"/>
      <c r="G119" s="190"/>
      <c r="H119" s="190"/>
    </row>
    <row r="120" spans="1:8" s="174" customFormat="1" x14ac:dyDescent="0.2">
      <c r="A120" s="188"/>
      <c r="B120" s="189"/>
      <c r="C120" s="288"/>
      <c r="D120" s="288"/>
      <c r="E120" s="288"/>
      <c r="F120" s="288"/>
      <c r="G120" s="190"/>
      <c r="H120" s="190"/>
    </row>
    <row r="121" spans="1:8" s="174" customFormat="1" x14ac:dyDescent="0.2">
      <c r="A121" s="188"/>
      <c r="B121" s="189"/>
      <c r="C121" s="288"/>
      <c r="D121" s="288"/>
      <c r="E121" s="288"/>
      <c r="F121" s="288"/>
      <c r="G121" s="190"/>
      <c r="H121" s="190"/>
    </row>
    <row r="122" spans="1:8" s="174" customFormat="1" x14ac:dyDescent="0.2">
      <c r="A122" s="188"/>
      <c r="B122" s="189"/>
      <c r="C122" s="288"/>
      <c r="D122" s="288"/>
      <c r="E122" s="288"/>
      <c r="F122" s="288"/>
      <c r="G122" s="190"/>
      <c r="H122" s="190"/>
    </row>
    <row r="123" spans="1:8" s="174" customFormat="1" x14ac:dyDescent="0.2">
      <c r="A123" s="188"/>
      <c r="B123" s="189"/>
      <c r="C123" s="288"/>
      <c r="D123" s="288"/>
      <c r="E123" s="288"/>
      <c r="F123" s="288"/>
      <c r="G123" s="190"/>
      <c r="H123" s="190"/>
    </row>
    <row r="124" spans="1:8" s="174" customFormat="1" x14ac:dyDescent="0.2">
      <c r="A124" s="188"/>
      <c r="B124" s="189"/>
      <c r="C124" s="288"/>
      <c r="D124" s="288"/>
      <c r="E124" s="288"/>
      <c r="F124" s="288"/>
      <c r="G124" s="190"/>
      <c r="H124" s="190"/>
    </row>
    <row r="125" spans="1:8" s="174" customFormat="1" x14ac:dyDescent="0.2">
      <c r="A125" s="188"/>
      <c r="B125" s="189"/>
      <c r="C125" s="288"/>
      <c r="D125" s="288"/>
      <c r="E125" s="288"/>
      <c r="F125" s="288"/>
      <c r="G125" s="190"/>
      <c r="H125" s="190"/>
    </row>
    <row r="126" spans="1:8" s="174" customFormat="1" x14ac:dyDescent="0.2">
      <c r="A126" s="188"/>
      <c r="B126" s="189"/>
      <c r="C126" s="288"/>
      <c r="D126" s="288"/>
      <c r="E126" s="288"/>
      <c r="F126" s="288"/>
      <c r="G126" s="190"/>
      <c r="H126" s="190"/>
    </row>
    <row r="127" spans="1:8" s="174" customFormat="1" x14ac:dyDescent="0.2">
      <c r="A127" s="188"/>
      <c r="B127" s="189"/>
      <c r="C127" s="288"/>
      <c r="D127" s="288"/>
      <c r="E127" s="288"/>
      <c r="F127" s="288"/>
      <c r="G127" s="190"/>
      <c r="H127" s="190"/>
    </row>
    <row r="128" spans="1:8" s="174" customFormat="1" x14ac:dyDescent="0.2">
      <c r="A128" s="188"/>
      <c r="B128" s="189"/>
      <c r="C128" s="288"/>
      <c r="D128" s="288"/>
      <c r="E128" s="288"/>
      <c r="F128" s="288"/>
      <c r="G128" s="190"/>
      <c r="H128" s="190"/>
    </row>
    <row r="129" spans="1:8" s="174" customFormat="1" x14ac:dyDescent="0.2">
      <c r="A129" s="188"/>
      <c r="B129" s="189"/>
      <c r="C129" s="288"/>
      <c r="D129" s="288"/>
      <c r="E129" s="288"/>
      <c r="F129" s="288"/>
      <c r="G129" s="190"/>
      <c r="H129" s="190"/>
    </row>
    <row r="130" spans="1:8" s="174" customFormat="1" x14ac:dyDescent="0.2">
      <c r="A130" s="188"/>
      <c r="B130" s="189"/>
      <c r="C130" s="288"/>
      <c r="D130" s="288"/>
      <c r="E130" s="288"/>
      <c r="F130" s="288"/>
      <c r="G130" s="190"/>
      <c r="H130" s="190"/>
    </row>
    <row r="131" spans="1:8" s="174" customFormat="1" x14ac:dyDescent="0.2">
      <c r="A131" s="188"/>
      <c r="B131" s="189"/>
      <c r="C131" s="288"/>
      <c r="D131" s="288"/>
      <c r="E131" s="288"/>
      <c r="F131" s="288"/>
      <c r="G131" s="190"/>
      <c r="H131" s="190"/>
    </row>
    <row r="132" spans="1:8" s="174" customFormat="1" x14ac:dyDescent="0.2">
      <c r="A132" s="188"/>
      <c r="B132" s="189"/>
      <c r="C132" s="288"/>
      <c r="D132" s="288"/>
      <c r="E132" s="288"/>
      <c r="F132" s="288"/>
      <c r="G132" s="190"/>
      <c r="H132" s="190"/>
    </row>
    <row r="133" spans="1:8" s="174" customFormat="1" x14ac:dyDescent="0.2">
      <c r="A133" s="188"/>
      <c r="B133" s="189"/>
      <c r="C133" s="288"/>
      <c r="D133" s="288"/>
      <c r="E133" s="288"/>
      <c r="F133" s="288"/>
      <c r="G133" s="190"/>
      <c r="H133" s="190"/>
    </row>
    <row r="134" spans="1:8" s="174" customFormat="1" x14ac:dyDescent="0.2">
      <c r="A134" s="188"/>
      <c r="B134" s="189"/>
      <c r="C134" s="288"/>
      <c r="D134" s="288"/>
      <c r="E134" s="288"/>
      <c r="F134" s="288"/>
      <c r="G134" s="190"/>
      <c r="H134" s="190"/>
    </row>
    <row r="135" spans="1:8" s="174" customFormat="1" x14ac:dyDescent="0.2">
      <c r="A135" s="188"/>
      <c r="B135" s="189"/>
      <c r="C135" s="288"/>
      <c r="D135" s="288"/>
      <c r="E135" s="288"/>
      <c r="F135" s="288"/>
      <c r="G135" s="190"/>
      <c r="H135" s="190"/>
    </row>
    <row r="136" spans="1:8" s="174" customFormat="1" x14ac:dyDescent="0.2">
      <c r="A136" s="188"/>
      <c r="B136" s="189"/>
      <c r="C136" s="288"/>
      <c r="D136" s="288"/>
      <c r="E136" s="288"/>
      <c r="F136" s="288"/>
      <c r="G136" s="190"/>
      <c r="H136" s="190"/>
    </row>
    <row r="137" spans="1:8" s="174" customFormat="1" x14ac:dyDescent="0.2">
      <c r="A137" s="188"/>
      <c r="B137" s="189"/>
      <c r="C137" s="288"/>
      <c r="D137" s="288"/>
      <c r="E137" s="288"/>
      <c r="F137" s="288"/>
      <c r="G137" s="190"/>
      <c r="H137" s="190"/>
    </row>
    <row r="138" spans="1:8" s="174" customFormat="1" x14ac:dyDescent="0.2">
      <c r="A138" s="188"/>
      <c r="B138" s="189"/>
      <c r="C138" s="288"/>
      <c r="D138" s="288"/>
      <c r="E138" s="288"/>
      <c r="F138" s="288"/>
      <c r="G138" s="190"/>
      <c r="H138" s="190"/>
    </row>
    <row r="139" spans="1:8" s="174" customFormat="1" x14ac:dyDescent="0.2">
      <c r="A139" s="188"/>
      <c r="B139" s="189"/>
      <c r="C139" s="288"/>
      <c r="D139" s="288"/>
      <c r="E139" s="288"/>
      <c r="F139" s="288"/>
      <c r="G139" s="190"/>
      <c r="H139" s="190"/>
    </row>
    <row r="140" spans="1:8" s="174" customFormat="1" x14ac:dyDescent="0.2">
      <c r="A140" s="188"/>
      <c r="B140" s="189"/>
      <c r="C140" s="288"/>
      <c r="D140" s="288"/>
      <c r="E140" s="288"/>
      <c r="F140" s="288"/>
      <c r="G140" s="190"/>
      <c r="H140" s="190"/>
    </row>
    <row r="141" spans="1:8" s="174" customFormat="1" x14ac:dyDescent="0.2">
      <c r="A141" s="188"/>
      <c r="B141" s="189"/>
      <c r="C141" s="288"/>
      <c r="D141" s="288"/>
      <c r="E141" s="288"/>
      <c r="F141" s="288"/>
      <c r="G141" s="190"/>
      <c r="H141" s="190"/>
    </row>
    <row r="142" spans="1:8" s="174" customFormat="1" x14ac:dyDescent="0.2">
      <c r="A142" s="188"/>
      <c r="B142" s="189"/>
      <c r="C142" s="288"/>
      <c r="D142" s="288"/>
      <c r="E142" s="288"/>
      <c r="F142" s="288"/>
      <c r="G142" s="190"/>
      <c r="H142" s="190"/>
    </row>
    <row r="143" spans="1:8" s="174" customFormat="1" x14ac:dyDescent="0.2">
      <c r="A143" s="188"/>
      <c r="B143" s="189"/>
      <c r="C143" s="288"/>
      <c r="D143" s="288"/>
      <c r="E143" s="288"/>
      <c r="F143" s="288"/>
      <c r="G143" s="190"/>
      <c r="H143" s="190"/>
    </row>
    <row r="144" spans="1:8" s="174" customFormat="1" x14ac:dyDescent="0.2">
      <c r="A144" s="188"/>
      <c r="B144" s="189"/>
      <c r="C144" s="288"/>
      <c r="D144" s="288"/>
      <c r="E144" s="288"/>
      <c r="F144" s="288"/>
      <c r="G144" s="190"/>
      <c r="H144" s="190"/>
    </row>
    <row r="145" spans="1:8" s="174" customFormat="1" x14ac:dyDescent="0.2">
      <c r="A145" s="188"/>
      <c r="B145" s="189"/>
      <c r="C145" s="288"/>
      <c r="D145" s="288"/>
      <c r="E145" s="288"/>
      <c r="F145" s="288"/>
      <c r="G145" s="190"/>
      <c r="H145" s="190"/>
    </row>
    <row r="146" spans="1:8" s="174" customFormat="1" x14ac:dyDescent="0.2">
      <c r="A146" s="188"/>
      <c r="B146" s="189"/>
      <c r="C146" s="288"/>
      <c r="D146" s="288"/>
      <c r="E146" s="288"/>
      <c r="F146" s="288"/>
      <c r="G146" s="190"/>
      <c r="H146" s="190"/>
    </row>
    <row r="147" spans="1:8" s="174" customFormat="1" x14ac:dyDescent="0.2">
      <c r="A147" s="188"/>
      <c r="B147" s="189"/>
      <c r="C147" s="288"/>
      <c r="D147" s="288"/>
      <c r="E147" s="288"/>
      <c r="F147" s="288"/>
      <c r="G147" s="190"/>
      <c r="H147" s="190"/>
    </row>
    <row r="148" spans="1:8" s="174" customFormat="1" x14ac:dyDescent="0.2">
      <c r="A148" s="188"/>
      <c r="B148" s="189"/>
      <c r="C148" s="288"/>
      <c r="D148" s="288"/>
      <c r="E148" s="288"/>
      <c r="F148" s="288"/>
      <c r="G148" s="190"/>
      <c r="H148" s="190"/>
    </row>
    <row r="149" spans="1:8" s="174" customFormat="1" x14ac:dyDescent="0.2">
      <c r="A149" s="188"/>
      <c r="B149" s="189"/>
      <c r="C149" s="288"/>
      <c r="D149" s="288"/>
      <c r="E149" s="288"/>
      <c r="F149" s="288"/>
      <c r="G149" s="190"/>
      <c r="H149" s="190"/>
    </row>
    <row r="150" spans="1:8" s="174" customFormat="1" x14ac:dyDescent="0.2">
      <c r="A150" s="188"/>
      <c r="B150" s="189"/>
      <c r="C150" s="288"/>
      <c r="D150" s="288"/>
      <c r="E150" s="288"/>
      <c r="F150" s="288"/>
      <c r="G150" s="190"/>
      <c r="H150" s="190"/>
    </row>
    <row r="151" spans="1:8" s="174" customFormat="1" x14ac:dyDescent="0.2">
      <c r="A151" s="188"/>
      <c r="B151" s="189"/>
      <c r="C151" s="288"/>
      <c r="D151" s="288"/>
      <c r="E151" s="288"/>
      <c r="F151" s="288"/>
      <c r="G151" s="190"/>
      <c r="H151" s="190"/>
    </row>
    <row r="152" spans="1:8" s="174" customFormat="1" x14ac:dyDescent="0.2">
      <c r="A152" s="188"/>
      <c r="B152" s="189"/>
      <c r="C152" s="288"/>
      <c r="D152" s="288"/>
      <c r="E152" s="288"/>
      <c r="F152" s="288"/>
      <c r="G152" s="190"/>
      <c r="H152" s="190"/>
    </row>
    <row r="153" spans="1:8" s="174" customFormat="1" x14ac:dyDescent="0.2">
      <c r="A153" s="188"/>
      <c r="B153" s="189"/>
      <c r="C153" s="288"/>
      <c r="D153" s="288"/>
      <c r="E153" s="288"/>
      <c r="F153" s="288"/>
      <c r="G153" s="190"/>
      <c r="H153" s="190"/>
    </row>
    <row r="154" spans="1:8" s="174" customFormat="1" x14ac:dyDescent="0.2">
      <c r="A154" s="188"/>
      <c r="B154" s="189"/>
      <c r="C154" s="288"/>
      <c r="D154" s="288"/>
      <c r="E154" s="288"/>
      <c r="F154" s="288"/>
      <c r="G154" s="190"/>
      <c r="H154" s="190"/>
    </row>
    <row r="155" spans="1:8" s="174" customFormat="1" x14ac:dyDescent="0.2">
      <c r="A155" s="188"/>
      <c r="B155" s="189"/>
      <c r="C155" s="288"/>
      <c r="D155" s="288"/>
      <c r="E155" s="288"/>
      <c r="F155" s="288"/>
      <c r="G155" s="190"/>
      <c r="H155" s="190"/>
    </row>
    <row r="156" spans="1:8" s="174" customFormat="1" x14ac:dyDescent="0.2">
      <c r="A156" s="188"/>
      <c r="B156" s="189"/>
      <c r="C156" s="288"/>
      <c r="D156" s="288"/>
      <c r="E156" s="288"/>
      <c r="F156" s="288"/>
      <c r="G156" s="190"/>
      <c r="H156" s="190"/>
    </row>
    <row r="157" spans="1:8" s="174" customFormat="1" x14ac:dyDescent="0.2">
      <c r="A157" s="188"/>
      <c r="B157" s="189"/>
      <c r="C157" s="288"/>
      <c r="D157" s="288"/>
      <c r="E157" s="288"/>
      <c r="F157" s="288"/>
      <c r="G157" s="190"/>
      <c r="H157" s="190"/>
    </row>
    <row r="158" spans="1:8" s="174" customFormat="1" x14ac:dyDescent="0.2">
      <c r="A158" s="188"/>
      <c r="B158" s="189"/>
      <c r="C158" s="288"/>
      <c r="D158" s="288"/>
      <c r="E158" s="288"/>
      <c r="F158" s="288"/>
      <c r="G158" s="190"/>
      <c r="H158" s="190"/>
    </row>
    <row r="159" spans="1:8" s="174" customFormat="1" x14ac:dyDescent="0.2">
      <c r="A159" s="188"/>
      <c r="B159" s="189"/>
      <c r="C159" s="288"/>
      <c r="D159" s="288"/>
      <c r="E159" s="288"/>
      <c r="F159" s="288"/>
      <c r="G159" s="190"/>
      <c r="H159" s="190"/>
    </row>
    <row r="160" spans="1:8" s="174" customFormat="1" x14ac:dyDescent="0.2">
      <c r="A160" s="188"/>
      <c r="B160" s="189"/>
      <c r="C160" s="288"/>
      <c r="D160" s="288"/>
      <c r="E160" s="288"/>
      <c r="F160" s="288"/>
      <c r="G160" s="190"/>
      <c r="H160" s="190"/>
    </row>
    <row r="161" spans="1:8" s="174" customFormat="1" x14ac:dyDescent="0.2">
      <c r="A161" s="188"/>
      <c r="B161" s="189"/>
      <c r="C161" s="288"/>
      <c r="D161" s="288"/>
      <c r="E161" s="288"/>
      <c r="F161" s="288"/>
      <c r="G161" s="190"/>
      <c r="H161" s="190"/>
    </row>
    <row r="162" spans="1:8" s="174" customFormat="1" x14ac:dyDescent="0.2">
      <c r="A162" s="188"/>
      <c r="B162" s="189"/>
      <c r="C162" s="288"/>
      <c r="D162" s="288"/>
      <c r="E162" s="288"/>
      <c r="F162" s="288"/>
      <c r="G162" s="190"/>
      <c r="H162" s="190"/>
    </row>
    <row r="163" spans="1:8" s="174" customFormat="1" x14ac:dyDescent="0.2">
      <c r="A163" s="188"/>
      <c r="B163" s="189"/>
      <c r="C163" s="288"/>
      <c r="D163" s="288"/>
      <c r="E163" s="288"/>
      <c r="F163" s="288"/>
      <c r="G163" s="190"/>
      <c r="H163" s="190"/>
    </row>
    <row r="164" spans="1:8" s="174" customFormat="1" x14ac:dyDescent="0.2">
      <c r="A164" s="188"/>
      <c r="B164" s="189"/>
      <c r="C164" s="288"/>
      <c r="D164" s="288"/>
      <c r="E164" s="288"/>
      <c r="F164" s="288"/>
      <c r="G164" s="190"/>
      <c r="H164" s="190"/>
    </row>
    <row r="165" spans="1:8" s="174" customFormat="1" x14ac:dyDescent="0.2">
      <c r="A165" s="188"/>
      <c r="B165" s="189"/>
      <c r="C165" s="288"/>
      <c r="D165" s="288"/>
      <c r="E165" s="288"/>
      <c r="F165" s="288"/>
      <c r="G165" s="190"/>
      <c r="H165" s="190"/>
    </row>
    <row r="166" spans="1:8" s="174" customFormat="1" x14ac:dyDescent="0.2">
      <c r="A166" s="188"/>
      <c r="B166" s="189"/>
      <c r="C166" s="288"/>
      <c r="D166" s="288"/>
      <c r="E166" s="288"/>
      <c r="F166" s="288"/>
      <c r="G166" s="190"/>
      <c r="H166" s="190"/>
    </row>
    <row r="167" spans="1:8" s="174" customFormat="1" x14ac:dyDescent="0.2">
      <c r="A167" s="188"/>
      <c r="B167" s="189"/>
      <c r="C167" s="288"/>
      <c r="D167" s="288"/>
      <c r="E167" s="288"/>
      <c r="F167" s="288"/>
      <c r="G167" s="190"/>
      <c r="H167" s="190"/>
    </row>
    <row r="168" spans="1:8" s="174" customFormat="1" x14ac:dyDescent="0.2">
      <c r="A168" s="188"/>
      <c r="B168" s="189"/>
      <c r="C168" s="288"/>
      <c r="D168" s="288"/>
      <c r="E168" s="288"/>
      <c r="F168" s="288"/>
      <c r="G168" s="190"/>
      <c r="H168" s="190"/>
    </row>
    <row r="169" spans="1:8" s="174" customFormat="1" x14ac:dyDescent="0.2">
      <c r="A169" s="188"/>
      <c r="B169" s="189"/>
      <c r="C169" s="288"/>
      <c r="D169" s="288"/>
      <c r="E169" s="288"/>
      <c r="F169" s="288"/>
      <c r="G169" s="190"/>
      <c r="H169" s="190"/>
    </row>
    <row r="170" spans="1:8" s="174" customFormat="1" x14ac:dyDescent="0.2">
      <c r="A170" s="188"/>
      <c r="B170" s="189"/>
      <c r="C170" s="288"/>
      <c r="D170" s="288"/>
      <c r="E170" s="288"/>
      <c r="F170" s="288"/>
      <c r="G170" s="190"/>
      <c r="H170" s="190"/>
    </row>
    <row r="171" spans="1:8" s="174" customFormat="1" x14ac:dyDescent="0.2">
      <c r="A171" s="188"/>
      <c r="B171" s="189"/>
      <c r="C171" s="288"/>
      <c r="D171" s="288"/>
      <c r="E171" s="288"/>
      <c r="F171" s="288"/>
      <c r="G171" s="190"/>
      <c r="H171" s="190"/>
    </row>
    <row r="172" spans="1:8" s="174" customFormat="1" x14ac:dyDescent="0.2">
      <c r="A172" s="188"/>
      <c r="B172" s="189"/>
      <c r="C172" s="288"/>
      <c r="D172" s="288"/>
      <c r="E172" s="288"/>
      <c r="F172" s="288"/>
      <c r="G172" s="190"/>
      <c r="H172" s="190"/>
    </row>
    <row r="173" spans="1:8" s="174" customFormat="1" x14ac:dyDescent="0.2">
      <c r="A173" s="188"/>
      <c r="B173" s="189"/>
      <c r="C173" s="288"/>
      <c r="D173" s="288"/>
      <c r="E173" s="288"/>
      <c r="F173" s="288"/>
      <c r="G173" s="190"/>
      <c r="H173" s="190"/>
    </row>
    <row r="174" spans="1:8" s="174" customFormat="1" x14ac:dyDescent="0.2">
      <c r="A174" s="188"/>
      <c r="B174" s="189"/>
      <c r="C174" s="288"/>
      <c r="D174" s="288"/>
      <c r="E174" s="288"/>
      <c r="F174" s="288"/>
      <c r="G174" s="190"/>
      <c r="H174" s="190"/>
    </row>
    <row r="175" spans="1:8" s="174" customFormat="1" x14ac:dyDescent="0.2">
      <c r="A175" s="188"/>
      <c r="B175" s="189"/>
      <c r="C175" s="288"/>
      <c r="D175" s="288"/>
      <c r="E175" s="288"/>
      <c r="F175" s="288"/>
      <c r="G175" s="190"/>
      <c r="H175" s="190"/>
    </row>
    <row r="176" spans="1:8" s="174" customFormat="1" x14ac:dyDescent="0.2">
      <c r="A176" s="188"/>
      <c r="B176" s="189"/>
      <c r="C176" s="288"/>
      <c r="D176" s="288"/>
      <c r="E176" s="288"/>
      <c r="F176" s="288"/>
      <c r="G176" s="190"/>
      <c r="H176" s="190"/>
    </row>
    <row r="177" spans="1:8" s="174" customFormat="1" x14ac:dyDescent="0.2">
      <c r="A177" s="188"/>
      <c r="B177" s="189"/>
      <c r="C177" s="288"/>
      <c r="D177" s="288"/>
      <c r="E177" s="288"/>
      <c r="F177" s="288"/>
      <c r="G177" s="190"/>
      <c r="H177" s="190"/>
    </row>
    <row r="178" spans="1:8" s="174" customFormat="1" x14ac:dyDescent="0.2">
      <c r="A178" s="188"/>
      <c r="B178" s="189"/>
      <c r="C178" s="288"/>
      <c r="D178" s="288"/>
      <c r="E178" s="288"/>
      <c r="F178" s="288"/>
      <c r="G178" s="190"/>
      <c r="H178" s="190"/>
    </row>
    <row r="179" spans="1:8" s="174" customFormat="1" x14ac:dyDescent="0.2">
      <c r="A179" s="188"/>
      <c r="B179" s="189"/>
      <c r="C179" s="288"/>
      <c r="D179" s="288"/>
      <c r="E179" s="288"/>
      <c r="F179" s="288"/>
      <c r="G179" s="190"/>
      <c r="H179" s="190"/>
    </row>
    <row r="180" spans="1:8" s="174" customFormat="1" x14ac:dyDescent="0.2">
      <c r="A180" s="188"/>
      <c r="B180" s="189"/>
      <c r="C180" s="288"/>
      <c r="D180" s="288"/>
      <c r="E180" s="288"/>
      <c r="F180" s="288"/>
      <c r="G180" s="190"/>
      <c r="H180" s="190"/>
    </row>
    <row r="181" spans="1:8" s="174" customFormat="1" x14ac:dyDescent="0.2">
      <c r="A181" s="188"/>
      <c r="B181" s="189"/>
      <c r="C181" s="288"/>
      <c r="D181" s="288"/>
      <c r="E181" s="288"/>
      <c r="F181" s="288"/>
      <c r="G181" s="190"/>
      <c r="H181" s="190"/>
    </row>
    <row r="182" spans="1:8" s="174" customFormat="1" x14ac:dyDescent="0.2">
      <c r="A182" s="188"/>
      <c r="B182" s="189"/>
      <c r="C182" s="288"/>
      <c r="D182" s="288"/>
      <c r="E182" s="288"/>
      <c r="F182" s="288"/>
      <c r="G182" s="190"/>
      <c r="H182" s="190"/>
    </row>
    <row r="183" spans="1:8" s="174" customFormat="1" x14ac:dyDescent="0.2">
      <c r="A183" s="188"/>
      <c r="B183" s="189"/>
      <c r="C183" s="288"/>
      <c r="D183" s="288"/>
      <c r="E183" s="288"/>
      <c r="F183" s="288"/>
      <c r="G183" s="190"/>
      <c r="H183" s="190"/>
    </row>
    <row r="184" spans="1:8" s="174" customFormat="1" x14ac:dyDescent="0.2">
      <c r="A184" s="188"/>
      <c r="B184" s="189"/>
      <c r="C184" s="288"/>
      <c r="D184" s="288"/>
      <c r="E184" s="288"/>
      <c r="F184" s="288"/>
      <c r="G184" s="190"/>
      <c r="H184" s="190"/>
    </row>
    <row r="185" spans="1:8" s="174" customFormat="1" x14ac:dyDescent="0.2">
      <c r="A185" s="188"/>
      <c r="B185" s="189"/>
      <c r="C185" s="288"/>
      <c r="D185" s="288"/>
      <c r="E185" s="288"/>
      <c r="F185" s="288"/>
      <c r="G185" s="190"/>
      <c r="H185" s="190"/>
    </row>
    <row r="186" spans="1:8" s="174" customFormat="1" x14ac:dyDescent="0.2">
      <c r="A186" s="188"/>
      <c r="B186" s="189"/>
      <c r="C186" s="288"/>
      <c r="D186" s="288"/>
      <c r="E186" s="288"/>
      <c r="F186" s="288"/>
      <c r="G186" s="190"/>
      <c r="H186" s="190"/>
    </row>
    <row r="187" spans="1:8" s="174" customFormat="1" x14ac:dyDescent="0.2">
      <c r="A187" s="188"/>
      <c r="B187" s="189"/>
      <c r="C187" s="288"/>
      <c r="D187" s="288"/>
      <c r="E187" s="288"/>
      <c r="F187" s="288"/>
      <c r="G187" s="190"/>
      <c r="H187" s="190"/>
    </row>
    <row r="188" spans="1:8" s="174" customFormat="1" x14ac:dyDescent="0.2">
      <c r="A188" s="188"/>
      <c r="B188" s="189"/>
      <c r="C188" s="288"/>
      <c r="D188" s="288"/>
      <c r="E188" s="288"/>
      <c r="F188" s="288"/>
      <c r="G188" s="190"/>
      <c r="H188" s="190"/>
    </row>
    <row r="189" spans="1:8" s="174" customFormat="1" x14ac:dyDescent="0.2">
      <c r="A189" s="188"/>
      <c r="B189" s="189"/>
      <c r="C189" s="288"/>
      <c r="D189" s="288"/>
      <c r="E189" s="288"/>
      <c r="F189" s="288"/>
      <c r="G189" s="190"/>
      <c r="H189" s="190"/>
    </row>
    <row r="190" spans="1:8" s="174" customFormat="1" x14ac:dyDescent="0.2">
      <c r="A190" s="188"/>
      <c r="B190" s="189"/>
      <c r="C190" s="288"/>
      <c r="D190" s="288"/>
      <c r="E190" s="288"/>
      <c r="F190" s="288"/>
      <c r="G190" s="190"/>
      <c r="H190" s="190"/>
    </row>
    <row r="191" spans="1:8" s="174" customFormat="1" x14ac:dyDescent="0.2">
      <c r="A191" s="188"/>
      <c r="B191" s="189"/>
      <c r="C191" s="288"/>
      <c r="D191" s="288"/>
      <c r="E191" s="288"/>
      <c r="F191" s="288"/>
      <c r="G191" s="190"/>
      <c r="H191" s="190"/>
    </row>
    <row r="192" spans="1:8" s="174" customFormat="1" x14ac:dyDescent="0.2">
      <c r="A192" s="188"/>
      <c r="B192" s="189"/>
      <c r="C192" s="288"/>
      <c r="D192" s="288"/>
      <c r="E192" s="288"/>
      <c r="F192" s="288"/>
      <c r="G192" s="190"/>
      <c r="H192" s="190"/>
    </row>
    <row r="193" spans="1:8" s="174" customFormat="1" x14ac:dyDescent="0.2">
      <c r="A193" s="188"/>
      <c r="B193" s="189"/>
      <c r="C193" s="288"/>
      <c r="D193" s="288"/>
      <c r="E193" s="288"/>
      <c r="F193" s="288"/>
      <c r="G193" s="190"/>
      <c r="H193" s="190"/>
    </row>
    <row r="194" spans="1:8" s="174" customFormat="1" x14ac:dyDescent="0.2">
      <c r="A194" s="188"/>
      <c r="B194" s="189"/>
      <c r="C194" s="288"/>
      <c r="D194" s="288"/>
      <c r="E194" s="288"/>
      <c r="F194" s="288"/>
      <c r="G194" s="190"/>
      <c r="H194" s="190"/>
    </row>
    <row r="195" spans="1:8" s="174" customFormat="1" x14ac:dyDescent="0.2">
      <c r="A195" s="188"/>
      <c r="B195" s="189"/>
      <c r="C195" s="288"/>
      <c r="D195" s="288"/>
      <c r="E195" s="288"/>
      <c r="F195" s="288"/>
      <c r="G195" s="190"/>
      <c r="H195" s="190"/>
    </row>
    <row r="196" spans="1:8" s="174" customFormat="1" x14ac:dyDescent="0.2">
      <c r="A196" s="188"/>
      <c r="B196" s="189"/>
      <c r="C196" s="288"/>
      <c r="D196" s="288"/>
      <c r="E196" s="288"/>
      <c r="F196" s="288"/>
      <c r="G196" s="190"/>
      <c r="H196" s="190"/>
    </row>
    <row r="197" spans="1:8" s="174" customFormat="1" x14ac:dyDescent="0.2">
      <c r="A197" s="188"/>
      <c r="B197" s="189"/>
      <c r="C197" s="288"/>
      <c r="D197" s="288"/>
      <c r="E197" s="288"/>
      <c r="F197" s="288"/>
      <c r="G197" s="190"/>
      <c r="H197" s="190"/>
    </row>
    <row r="198" spans="1:8" s="174" customFormat="1" x14ac:dyDescent="0.2">
      <c r="A198" s="188"/>
      <c r="B198" s="189"/>
      <c r="C198" s="288"/>
      <c r="D198" s="288"/>
      <c r="E198" s="288"/>
      <c r="F198" s="288"/>
      <c r="G198" s="190"/>
      <c r="H198" s="190"/>
    </row>
    <row r="199" spans="1:8" s="174" customFormat="1" x14ac:dyDescent="0.2">
      <c r="A199" s="188"/>
      <c r="B199" s="189"/>
      <c r="C199" s="288"/>
      <c r="D199" s="288"/>
      <c r="E199" s="288"/>
      <c r="F199" s="288"/>
      <c r="G199" s="190"/>
      <c r="H199" s="190"/>
    </row>
    <row r="200" spans="1:8" s="174" customFormat="1" x14ac:dyDescent="0.2">
      <c r="A200" s="188"/>
      <c r="B200" s="189"/>
      <c r="C200" s="288"/>
      <c r="D200" s="288"/>
      <c r="E200" s="288"/>
      <c r="F200" s="288"/>
      <c r="G200" s="190"/>
      <c r="H200" s="190"/>
    </row>
    <row r="201" spans="1:8" s="174" customFormat="1" x14ac:dyDescent="0.2">
      <c r="A201" s="188"/>
      <c r="B201" s="189"/>
      <c r="C201" s="288"/>
      <c r="D201" s="288"/>
      <c r="E201" s="288"/>
      <c r="F201" s="288"/>
      <c r="G201" s="190"/>
      <c r="H201" s="190"/>
    </row>
    <row r="202" spans="1:8" s="174" customFormat="1" x14ac:dyDescent="0.2">
      <c r="A202" s="188"/>
      <c r="B202" s="189"/>
      <c r="C202" s="288"/>
      <c r="D202" s="288"/>
      <c r="E202" s="288"/>
      <c r="F202" s="288"/>
      <c r="G202" s="190"/>
      <c r="H202" s="190"/>
    </row>
    <row r="203" spans="1:8" s="174" customFormat="1" x14ac:dyDescent="0.2">
      <c r="A203" s="188"/>
      <c r="B203" s="189"/>
      <c r="C203" s="288"/>
      <c r="D203" s="288"/>
      <c r="E203" s="288"/>
      <c r="F203" s="288"/>
      <c r="G203" s="190"/>
      <c r="H203" s="190"/>
    </row>
    <row r="204" spans="1:8" s="174" customFormat="1" x14ac:dyDescent="0.2">
      <c r="A204" s="188"/>
      <c r="B204" s="189"/>
      <c r="C204" s="288"/>
      <c r="D204" s="288"/>
      <c r="E204" s="288"/>
      <c r="F204" s="288"/>
      <c r="G204" s="190"/>
      <c r="H204" s="190"/>
    </row>
    <row r="205" spans="1:8" s="174" customFormat="1" x14ac:dyDescent="0.2">
      <c r="A205" s="188"/>
      <c r="B205" s="189"/>
      <c r="C205" s="288"/>
      <c r="D205" s="288"/>
      <c r="E205" s="288"/>
      <c r="F205" s="288"/>
      <c r="G205" s="190"/>
      <c r="H205" s="190"/>
    </row>
    <row r="206" spans="1:8" s="174" customFormat="1" x14ac:dyDescent="0.2">
      <c r="A206" s="188"/>
      <c r="B206" s="189"/>
      <c r="C206" s="288"/>
      <c r="D206" s="288"/>
      <c r="E206" s="288"/>
      <c r="F206" s="288"/>
      <c r="G206" s="190"/>
      <c r="H206" s="190"/>
    </row>
    <row r="207" spans="1:8" s="174" customFormat="1" x14ac:dyDescent="0.2">
      <c r="A207" s="188"/>
      <c r="B207" s="189"/>
      <c r="C207" s="288"/>
      <c r="D207" s="288"/>
      <c r="E207" s="288"/>
      <c r="F207" s="288"/>
      <c r="G207" s="190"/>
      <c r="H207" s="190"/>
    </row>
    <row r="208" spans="1:8" s="174" customFormat="1" x14ac:dyDescent="0.2">
      <c r="A208" s="188"/>
      <c r="B208" s="189"/>
      <c r="C208" s="288"/>
      <c r="D208" s="288"/>
      <c r="E208" s="288"/>
      <c r="F208" s="288"/>
      <c r="G208" s="190"/>
      <c r="H208" s="190"/>
    </row>
    <row r="209" spans="1:8" s="174" customFormat="1" x14ac:dyDescent="0.2">
      <c r="A209" s="188"/>
      <c r="B209" s="189"/>
      <c r="C209" s="288"/>
      <c r="D209" s="288"/>
      <c r="E209" s="288"/>
      <c r="F209" s="288"/>
      <c r="G209" s="190"/>
      <c r="H209" s="190"/>
    </row>
    <row r="210" spans="1:8" s="174" customFormat="1" x14ac:dyDescent="0.2">
      <c r="A210" s="188"/>
      <c r="B210" s="189"/>
      <c r="C210" s="288"/>
      <c r="D210" s="288"/>
      <c r="E210" s="288"/>
      <c r="F210" s="288"/>
      <c r="G210" s="190"/>
      <c r="H210" s="190"/>
    </row>
    <row r="211" spans="1:8" s="174" customFormat="1" x14ac:dyDescent="0.2">
      <c r="A211" s="188"/>
      <c r="B211" s="189"/>
      <c r="C211" s="288"/>
      <c r="D211" s="288"/>
      <c r="E211" s="288"/>
      <c r="F211" s="288"/>
      <c r="G211" s="190"/>
      <c r="H211" s="190"/>
    </row>
    <row r="212" spans="1:8" s="174" customFormat="1" x14ac:dyDescent="0.2">
      <c r="A212" s="188"/>
      <c r="B212" s="189"/>
      <c r="C212" s="288"/>
      <c r="D212" s="288"/>
      <c r="E212" s="288"/>
      <c r="F212" s="288"/>
      <c r="G212" s="190"/>
      <c r="H212" s="190"/>
    </row>
    <row r="213" spans="1:8" s="174" customFormat="1" x14ac:dyDescent="0.2">
      <c r="A213" s="188"/>
      <c r="B213" s="189"/>
      <c r="C213" s="288"/>
      <c r="D213" s="288"/>
      <c r="E213" s="288"/>
      <c r="F213" s="288"/>
      <c r="G213" s="190"/>
      <c r="H213" s="190"/>
    </row>
    <row r="214" spans="1:8" s="174" customFormat="1" x14ac:dyDescent="0.2">
      <c r="A214" s="188"/>
      <c r="B214" s="189"/>
      <c r="C214" s="288"/>
      <c r="D214" s="288"/>
      <c r="E214" s="288"/>
      <c r="F214" s="288"/>
      <c r="G214" s="190"/>
      <c r="H214" s="190"/>
    </row>
    <row r="215" spans="1:8" s="174" customFormat="1" x14ac:dyDescent="0.2">
      <c r="A215" s="188"/>
      <c r="B215" s="189"/>
      <c r="C215" s="288"/>
      <c r="D215" s="288"/>
      <c r="E215" s="288"/>
      <c r="F215" s="288"/>
      <c r="G215" s="190"/>
      <c r="H215" s="190"/>
    </row>
    <row r="216" spans="1:8" s="174" customFormat="1" x14ac:dyDescent="0.2">
      <c r="A216" s="188"/>
      <c r="B216" s="189"/>
      <c r="C216" s="288"/>
      <c r="D216" s="288"/>
      <c r="E216" s="288"/>
      <c r="F216" s="288"/>
      <c r="G216" s="190"/>
      <c r="H216" s="190"/>
    </row>
    <row r="217" spans="1:8" s="174" customFormat="1" x14ac:dyDescent="0.2">
      <c r="A217" s="188"/>
      <c r="B217" s="189"/>
      <c r="C217" s="288"/>
      <c r="D217" s="288"/>
      <c r="E217" s="288"/>
      <c r="F217" s="288"/>
      <c r="G217" s="190"/>
      <c r="H217" s="190"/>
    </row>
    <row r="218" spans="1:8" s="174" customFormat="1" x14ac:dyDescent="0.2">
      <c r="A218" s="188"/>
      <c r="B218" s="189"/>
      <c r="C218" s="288"/>
      <c r="D218" s="288"/>
      <c r="E218" s="288"/>
      <c r="F218" s="288"/>
      <c r="G218" s="190"/>
      <c r="H218" s="190"/>
    </row>
    <row r="219" spans="1:8" s="174" customFormat="1" x14ac:dyDescent="0.2">
      <c r="A219" s="188"/>
      <c r="B219" s="189"/>
      <c r="C219" s="288"/>
      <c r="D219" s="288"/>
      <c r="E219" s="288"/>
      <c r="F219" s="288"/>
      <c r="G219" s="190"/>
      <c r="H219" s="190"/>
    </row>
    <row r="220" spans="1:8" s="174" customFormat="1" x14ac:dyDescent="0.2">
      <c r="A220" s="188"/>
      <c r="B220" s="189"/>
      <c r="C220" s="288"/>
      <c r="D220" s="288"/>
      <c r="E220" s="288"/>
      <c r="F220" s="288"/>
      <c r="G220" s="190"/>
      <c r="H220" s="190"/>
    </row>
    <row r="221" spans="1:8" s="174" customFormat="1" x14ac:dyDescent="0.2">
      <c r="A221" s="188"/>
      <c r="B221" s="189"/>
      <c r="C221" s="288"/>
      <c r="D221" s="288"/>
      <c r="E221" s="288"/>
      <c r="F221" s="288"/>
      <c r="G221" s="190"/>
      <c r="H221" s="190"/>
    </row>
    <row r="222" spans="1:8" s="174" customFormat="1" x14ac:dyDescent="0.2">
      <c r="A222" s="188"/>
      <c r="B222" s="189"/>
      <c r="C222" s="288"/>
      <c r="D222" s="288"/>
      <c r="E222" s="288"/>
      <c r="F222" s="288"/>
      <c r="G222" s="190"/>
      <c r="H222" s="190"/>
    </row>
    <row r="223" spans="1:8" s="174" customFormat="1" x14ac:dyDescent="0.2">
      <c r="A223" s="188"/>
      <c r="B223" s="189"/>
      <c r="C223" s="288"/>
      <c r="D223" s="288"/>
      <c r="E223" s="288"/>
      <c r="F223" s="288"/>
      <c r="G223" s="190"/>
      <c r="H223" s="190"/>
    </row>
    <row r="224" spans="1:8" s="174" customFormat="1" x14ac:dyDescent="0.2">
      <c r="A224" s="188"/>
      <c r="B224" s="189"/>
      <c r="C224" s="288"/>
      <c r="D224" s="288"/>
      <c r="E224" s="288"/>
      <c r="F224" s="288"/>
      <c r="G224" s="190"/>
      <c r="H224" s="190"/>
    </row>
    <row r="225" spans="1:8" s="174" customFormat="1" x14ac:dyDescent="0.2">
      <c r="A225" s="188"/>
      <c r="B225" s="189"/>
      <c r="C225" s="288"/>
      <c r="D225" s="288"/>
      <c r="E225" s="288"/>
      <c r="F225" s="288"/>
      <c r="G225" s="190"/>
      <c r="H225" s="190"/>
    </row>
    <row r="226" spans="1:8" s="174" customFormat="1" x14ac:dyDescent="0.2">
      <c r="A226" s="188"/>
      <c r="B226" s="189"/>
      <c r="C226" s="288"/>
      <c r="D226" s="288"/>
      <c r="E226" s="288"/>
      <c r="F226" s="288"/>
      <c r="G226" s="190"/>
      <c r="H226" s="190"/>
    </row>
    <row r="227" spans="1:8" s="174" customFormat="1" x14ac:dyDescent="0.2">
      <c r="A227" s="188"/>
      <c r="B227" s="189"/>
      <c r="C227" s="288"/>
      <c r="D227" s="288"/>
      <c r="E227" s="288"/>
      <c r="F227" s="288"/>
      <c r="G227" s="190"/>
      <c r="H227" s="190"/>
    </row>
    <row r="228" spans="1:8" s="174" customFormat="1" x14ac:dyDescent="0.2">
      <c r="A228" s="188"/>
      <c r="B228" s="189"/>
      <c r="C228" s="288"/>
      <c r="D228" s="288"/>
      <c r="E228" s="288"/>
      <c r="F228" s="288"/>
      <c r="G228" s="190"/>
      <c r="H228" s="190"/>
    </row>
    <row r="229" spans="1:8" s="174" customFormat="1" x14ac:dyDescent="0.2">
      <c r="A229" s="188"/>
      <c r="B229" s="189"/>
      <c r="C229" s="288"/>
      <c r="D229" s="288"/>
      <c r="E229" s="288"/>
      <c r="F229" s="288"/>
      <c r="G229" s="190"/>
      <c r="H229" s="190"/>
    </row>
    <row r="230" spans="1:8" s="174" customFormat="1" x14ac:dyDescent="0.2">
      <c r="A230" s="188"/>
      <c r="B230" s="189"/>
      <c r="C230" s="288"/>
      <c r="D230" s="288"/>
      <c r="E230" s="288"/>
      <c r="F230" s="288"/>
      <c r="G230" s="190"/>
      <c r="H230" s="190"/>
    </row>
    <row r="231" spans="1:8" s="174" customFormat="1" x14ac:dyDescent="0.2">
      <c r="A231" s="188"/>
      <c r="B231" s="189"/>
      <c r="C231" s="288"/>
      <c r="D231" s="288"/>
      <c r="E231" s="288"/>
      <c r="F231" s="288"/>
      <c r="G231" s="190"/>
      <c r="H231" s="190"/>
    </row>
    <row r="232" spans="1:8" s="174" customFormat="1" x14ac:dyDescent="0.2">
      <c r="A232" s="188"/>
      <c r="B232" s="189"/>
      <c r="C232" s="288"/>
      <c r="D232" s="288"/>
      <c r="E232" s="288"/>
      <c r="F232" s="288"/>
      <c r="G232" s="190"/>
      <c r="H232" s="190"/>
    </row>
    <row r="233" spans="1:8" s="174" customFormat="1" x14ac:dyDescent="0.2">
      <c r="A233" s="188"/>
      <c r="B233" s="189"/>
      <c r="C233" s="288"/>
      <c r="D233" s="288"/>
      <c r="E233" s="288"/>
      <c r="F233" s="288"/>
      <c r="G233" s="190"/>
      <c r="H233" s="190"/>
    </row>
    <row r="234" spans="1:8" s="174" customFormat="1" x14ac:dyDescent="0.2">
      <c r="A234" s="188"/>
      <c r="B234" s="189"/>
      <c r="C234" s="288"/>
      <c r="D234" s="288"/>
      <c r="E234" s="288"/>
      <c r="F234" s="288"/>
      <c r="G234" s="190"/>
      <c r="H234" s="190"/>
    </row>
    <row r="235" spans="1:8" s="174" customFormat="1" x14ac:dyDescent="0.2">
      <c r="A235" s="188"/>
      <c r="B235" s="189"/>
      <c r="C235" s="288"/>
      <c r="D235" s="288"/>
      <c r="E235" s="288"/>
      <c r="F235" s="288"/>
      <c r="G235" s="190"/>
      <c r="H235" s="190"/>
    </row>
    <row r="236" spans="1:8" s="174" customFormat="1" x14ac:dyDescent="0.2">
      <c r="A236" s="188"/>
      <c r="B236" s="189"/>
      <c r="C236" s="288"/>
      <c r="D236" s="288"/>
      <c r="E236" s="288"/>
      <c r="F236" s="288"/>
      <c r="G236" s="190"/>
      <c r="H236" s="190"/>
    </row>
    <row r="237" spans="1:8" s="174" customFormat="1" x14ac:dyDescent="0.2">
      <c r="A237" s="188"/>
      <c r="B237" s="189"/>
      <c r="C237" s="288"/>
      <c r="D237" s="288"/>
      <c r="E237" s="288"/>
      <c r="F237" s="288"/>
      <c r="G237" s="190"/>
      <c r="H237" s="190"/>
    </row>
    <row r="238" spans="1:8" s="174" customFormat="1" x14ac:dyDescent="0.2">
      <c r="A238" s="188"/>
      <c r="B238" s="189"/>
      <c r="C238" s="288"/>
      <c r="D238" s="288"/>
      <c r="E238" s="288"/>
      <c r="F238" s="288"/>
      <c r="G238" s="190"/>
      <c r="H238" s="190"/>
    </row>
    <row r="239" spans="1:8" s="174" customFormat="1" x14ac:dyDescent="0.2">
      <c r="A239" s="188"/>
      <c r="B239" s="189"/>
      <c r="C239" s="288"/>
      <c r="D239" s="288"/>
      <c r="E239" s="288"/>
      <c r="F239" s="288"/>
      <c r="G239" s="190"/>
      <c r="H239" s="190"/>
    </row>
    <row r="240" spans="1:8" s="174" customFormat="1" x14ac:dyDescent="0.2">
      <c r="A240" s="188"/>
      <c r="B240" s="189"/>
      <c r="C240" s="288"/>
      <c r="D240" s="288"/>
      <c r="E240" s="288"/>
      <c r="F240" s="288"/>
      <c r="G240" s="190"/>
      <c r="H240" s="190"/>
    </row>
    <row r="241" spans="1:8" s="174" customFormat="1" x14ac:dyDescent="0.2">
      <c r="A241" s="188"/>
      <c r="B241" s="189"/>
      <c r="C241" s="288"/>
      <c r="D241" s="288"/>
      <c r="E241" s="288"/>
      <c r="F241" s="288"/>
      <c r="G241" s="190"/>
      <c r="H241" s="190"/>
    </row>
    <row r="242" spans="1:8" s="174" customFormat="1" x14ac:dyDescent="0.2">
      <c r="A242" s="188"/>
      <c r="B242" s="189"/>
      <c r="C242" s="288"/>
      <c r="D242" s="288"/>
      <c r="E242" s="288"/>
      <c r="F242" s="288"/>
      <c r="G242" s="190"/>
      <c r="H242" s="190"/>
    </row>
    <row r="243" spans="1:8" s="174" customFormat="1" x14ac:dyDescent="0.2">
      <c r="A243" s="188"/>
      <c r="B243" s="189"/>
      <c r="C243" s="288"/>
      <c r="D243" s="288"/>
      <c r="E243" s="288"/>
      <c r="F243" s="288"/>
      <c r="G243" s="190"/>
      <c r="H243" s="190"/>
    </row>
    <row r="244" spans="1:8" s="174" customFormat="1" x14ac:dyDescent="0.2">
      <c r="A244" s="188"/>
      <c r="B244" s="189"/>
      <c r="C244" s="288"/>
      <c r="D244" s="288"/>
      <c r="E244" s="288"/>
      <c r="F244" s="288"/>
      <c r="G244" s="190"/>
      <c r="H244" s="190"/>
    </row>
    <row r="245" spans="1:8" s="174" customFormat="1" x14ac:dyDescent="0.2">
      <c r="A245" s="188"/>
      <c r="B245" s="189"/>
      <c r="C245" s="288"/>
      <c r="D245" s="288"/>
      <c r="E245" s="288"/>
      <c r="F245" s="288"/>
      <c r="G245" s="190"/>
      <c r="H245" s="190"/>
    </row>
    <row r="246" spans="1:8" s="174" customFormat="1" x14ac:dyDescent="0.2">
      <c r="A246" s="188"/>
      <c r="B246" s="189"/>
      <c r="C246" s="288"/>
      <c r="D246" s="288"/>
      <c r="E246" s="288"/>
      <c r="F246" s="288"/>
      <c r="G246" s="190"/>
      <c r="H246" s="190"/>
    </row>
    <row r="247" spans="1:8" s="174" customFormat="1" x14ac:dyDescent="0.2">
      <c r="A247" s="188"/>
      <c r="B247" s="189"/>
      <c r="C247" s="288"/>
      <c r="D247" s="288"/>
      <c r="E247" s="288"/>
      <c r="F247" s="288"/>
      <c r="G247" s="190"/>
      <c r="H247" s="190"/>
    </row>
    <row r="248" spans="1:8" s="174" customFormat="1" x14ac:dyDescent="0.2">
      <c r="A248" s="188"/>
      <c r="B248" s="189"/>
      <c r="C248" s="288"/>
      <c r="D248" s="288"/>
      <c r="E248" s="288"/>
      <c r="F248" s="288"/>
      <c r="G248" s="190"/>
      <c r="H248" s="190"/>
    </row>
    <row r="249" spans="1:8" s="174" customFormat="1" x14ac:dyDescent="0.2">
      <c r="A249" s="188"/>
      <c r="B249" s="189"/>
      <c r="C249" s="288"/>
      <c r="D249" s="288"/>
      <c r="E249" s="288"/>
      <c r="F249" s="288"/>
      <c r="G249" s="190"/>
      <c r="H249" s="190"/>
    </row>
    <row r="250" spans="1:8" s="174" customFormat="1" x14ac:dyDescent="0.2">
      <c r="A250" s="188"/>
      <c r="B250" s="189"/>
      <c r="C250" s="288"/>
      <c r="D250" s="288"/>
      <c r="E250" s="288"/>
      <c r="F250" s="288"/>
      <c r="G250" s="190"/>
      <c r="H250" s="190"/>
    </row>
    <row r="251" spans="1:8" s="174" customFormat="1" x14ac:dyDescent="0.2">
      <c r="A251" s="188"/>
      <c r="B251" s="189"/>
      <c r="C251" s="288"/>
      <c r="D251" s="288"/>
      <c r="E251" s="288"/>
      <c r="F251" s="288"/>
      <c r="G251" s="190"/>
      <c r="H251" s="190"/>
    </row>
    <row r="252" spans="1:8" s="174" customFormat="1" x14ac:dyDescent="0.2">
      <c r="A252" s="188"/>
      <c r="B252" s="189"/>
      <c r="C252" s="288"/>
      <c r="D252" s="288"/>
      <c r="E252" s="288"/>
      <c r="F252" s="288"/>
      <c r="G252" s="190"/>
      <c r="H252" s="190"/>
    </row>
    <row r="253" spans="1:8" s="174" customFormat="1" x14ac:dyDescent="0.2">
      <c r="A253" s="188"/>
      <c r="B253" s="189"/>
      <c r="C253" s="288"/>
      <c r="D253" s="288"/>
      <c r="E253" s="288"/>
      <c r="F253" s="288"/>
      <c r="G253" s="190"/>
      <c r="H253" s="190"/>
    </row>
    <row r="254" spans="1:8" s="174" customFormat="1" x14ac:dyDescent="0.2">
      <c r="A254" s="188"/>
      <c r="B254" s="189"/>
      <c r="C254" s="288"/>
      <c r="D254" s="288"/>
      <c r="E254" s="288"/>
      <c r="F254" s="288"/>
      <c r="G254" s="190"/>
      <c r="H254" s="190"/>
    </row>
    <row r="255" spans="1:8" s="174" customFormat="1" x14ac:dyDescent="0.2">
      <c r="A255" s="188"/>
      <c r="B255" s="189"/>
      <c r="C255" s="288"/>
      <c r="D255" s="288"/>
      <c r="E255" s="288"/>
      <c r="F255" s="288"/>
      <c r="G255" s="190"/>
      <c r="H255" s="190"/>
    </row>
    <row r="256" spans="1:8" s="174" customFormat="1" x14ac:dyDescent="0.2">
      <c r="A256" s="188"/>
      <c r="B256" s="189"/>
      <c r="C256" s="288"/>
      <c r="D256" s="288"/>
      <c r="E256" s="288"/>
      <c r="F256" s="288"/>
      <c r="G256" s="190"/>
      <c r="H256" s="190"/>
    </row>
    <row r="257" spans="1:8" s="174" customFormat="1" x14ac:dyDescent="0.2">
      <c r="A257" s="188"/>
      <c r="B257" s="189"/>
      <c r="C257" s="288"/>
      <c r="D257" s="288"/>
      <c r="E257" s="288"/>
      <c r="F257" s="288"/>
      <c r="G257" s="190"/>
      <c r="H257" s="190"/>
    </row>
    <row r="258" spans="1:8" s="174" customFormat="1" x14ac:dyDescent="0.2">
      <c r="A258" s="188"/>
      <c r="B258" s="189"/>
      <c r="C258" s="288"/>
      <c r="D258" s="288"/>
      <c r="E258" s="288"/>
      <c r="F258" s="288"/>
      <c r="G258" s="190"/>
      <c r="H258" s="190"/>
    </row>
    <row r="259" spans="1:8" s="174" customFormat="1" x14ac:dyDescent="0.2">
      <c r="A259" s="188"/>
      <c r="B259" s="189"/>
      <c r="C259" s="288"/>
      <c r="D259" s="288"/>
      <c r="E259" s="288"/>
      <c r="F259" s="288"/>
      <c r="G259" s="190"/>
      <c r="H259" s="190"/>
    </row>
    <row r="260" spans="1:8" s="174" customFormat="1" x14ac:dyDescent="0.2">
      <c r="A260" s="188"/>
      <c r="B260" s="189"/>
      <c r="C260" s="288"/>
      <c r="D260" s="288"/>
      <c r="E260" s="288"/>
      <c r="F260" s="288"/>
      <c r="G260" s="190"/>
      <c r="H260" s="190"/>
    </row>
    <row r="261" spans="1:8" s="25" customFormat="1" x14ac:dyDescent="0.2">
      <c r="A261" s="110"/>
      <c r="B261" s="111"/>
      <c r="C261" s="112"/>
      <c r="D261" s="112"/>
      <c r="E261" s="112"/>
      <c r="F261" s="112"/>
      <c r="G261" s="113"/>
      <c r="H261" s="113"/>
    </row>
    <row r="262" spans="1:8" s="25" customFormat="1" x14ac:dyDescent="0.2">
      <c r="A262" s="110"/>
      <c r="B262" s="111"/>
      <c r="C262" s="112"/>
      <c r="D262" s="112"/>
      <c r="E262" s="112"/>
      <c r="F262" s="112"/>
      <c r="G262" s="113"/>
      <c r="H262" s="113"/>
    </row>
    <row r="263" spans="1:8" s="25" customFormat="1" x14ac:dyDescent="0.2">
      <c r="A263" s="110"/>
      <c r="B263" s="111"/>
      <c r="C263" s="112"/>
      <c r="D263" s="112"/>
      <c r="E263" s="112"/>
      <c r="F263" s="112"/>
      <c r="G263" s="113"/>
      <c r="H263" s="113"/>
    </row>
    <row r="264" spans="1:8" s="25" customFormat="1" x14ac:dyDescent="0.2">
      <c r="A264" s="110"/>
      <c r="B264" s="111"/>
      <c r="C264" s="112"/>
      <c r="D264" s="112"/>
      <c r="E264" s="112"/>
      <c r="F264" s="112"/>
      <c r="G264" s="113"/>
      <c r="H264" s="113"/>
    </row>
    <row r="265" spans="1:8" s="25" customFormat="1" x14ac:dyDescent="0.2">
      <c r="A265" s="110"/>
      <c r="B265" s="111"/>
      <c r="C265" s="112"/>
      <c r="D265" s="112"/>
      <c r="E265" s="112"/>
      <c r="F265" s="112"/>
      <c r="G265" s="113"/>
      <c r="H265" s="113"/>
    </row>
    <row r="266" spans="1:8" s="25" customFormat="1" x14ac:dyDescent="0.2">
      <c r="A266" s="110"/>
      <c r="B266" s="111"/>
      <c r="C266" s="112"/>
      <c r="D266" s="112"/>
      <c r="E266" s="112"/>
      <c r="F266" s="112"/>
      <c r="G266" s="113"/>
      <c r="H266" s="113"/>
    </row>
    <row r="267" spans="1:8" s="25" customFormat="1" x14ac:dyDescent="0.2">
      <c r="A267" s="110"/>
      <c r="B267" s="111"/>
      <c r="C267" s="112"/>
      <c r="D267" s="112"/>
      <c r="E267" s="112"/>
      <c r="F267" s="112"/>
      <c r="G267" s="113"/>
      <c r="H267" s="113"/>
    </row>
    <row r="268" spans="1:8" s="25" customFormat="1" x14ac:dyDescent="0.2">
      <c r="A268" s="110"/>
      <c r="B268" s="111"/>
      <c r="C268" s="112"/>
      <c r="D268" s="112"/>
      <c r="E268" s="112"/>
      <c r="F268" s="112"/>
      <c r="G268" s="113"/>
      <c r="H268" s="113"/>
    </row>
    <row r="269" spans="1:8" s="25" customFormat="1" x14ac:dyDescent="0.2">
      <c r="A269" s="110"/>
      <c r="B269" s="111"/>
      <c r="C269" s="112"/>
      <c r="D269" s="112"/>
      <c r="E269" s="112"/>
      <c r="F269" s="112"/>
      <c r="G269" s="113"/>
      <c r="H269" s="113"/>
    </row>
    <row r="270" spans="1:8" s="25" customFormat="1" x14ac:dyDescent="0.2">
      <c r="A270" s="110"/>
      <c r="B270" s="111"/>
      <c r="C270" s="112"/>
      <c r="D270" s="112"/>
      <c r="E270" s="112"/>
      <c r="F270" s="112"/>
      <c r="G270" s="113"/>
      <c r="H270" s="113"/>
    </row>
    <row r="271" spans="1:8" s="25" customFormat="1" x14ac:dyDescent="0.2">
      <c r="A271" s="110"/>
      <c r="B271" s="111"/>
      <c r="C271" s="112"/>
      <c r="D271" s="112"/>
      <c r="E271" s="112"/>
      <c r="F271" s="112"/>
      <c r="G271" s="113"/>
      <c r="H271" s="113"/>
    </row>
    <row r="272" spans="1:8" s="25" customFormat="1" x14ac:dyDescent="0.2">
      <c r="A272" s="110"/>
      <c r="B272" s="111"/>
      <c r="C272" s="112"/>
      <c r="D272" s="112"/>
      <c r="E272" s="112"/>
      <c r="F272" s="112"/>
      <c r="G272" s="113"/>
      <c r="H272" s="113"/>
    </row>
    <row r="273" spans="1:8" s="25" customFormat="1" x14ac:dyDescent="0.2">
      <c r="A273" s="110"/>
      <c r="B273" s="111"/>
      <c r="C273" s="112"/>
      <c r="D273" s="112"/>
      <c r="E273" s="112"/>
      <c r="F273" s="112"/>
      <c r="G273" s="113"/>
      <c r="H273" s="113"/>
    </row>
    <row r="274" spans="1:8" s="25" customFormat="1" x14ac:dyDescent="0.2">
      <c r="A274" s="110"/>
      <c r="B274" s="111"/>
      <c r="C274" s="112"/>
      <c r="D274" s="112"/>
      <c r="E274" s="112"/>
      <c r="F274" s="112"/>
      <c r="G274" s="113"/>
      <c r="H274" s="113"/>
    </row>
    <row r="275" spans="1:8" s="25" customFormat="1" x14ac:dyDescent="0.2">
      <c r="A275" s="110"/>
      <c r="B275" s="111"/>
      <c r="C275" s="112"/>
      <c r="D275" s="112"/>
      <c r="E275" s="112"/>
      <c r="F275" s="112"/>
      <c r="G275" s="113"/>
      <c r="H275" s="113"/>
    </row>
    <row r="276" spans="1:8" s="25" customFormat="1" x14ac:dyDescent="0.2">
      <c r="A276" s="110"/>
      <c r="B276" s="111"/>
      <c r="C276" s="112"/>
      <c r="D276" s="112"/>
      <c r="E276" s="112"/>
      <c r="F276" s="112"/>
      <c r="G276" s="113"/>
      <c r="H276" s="113"/>
    </row>
    <row r="277" spans="1:8" s="25" customFormat="1" x14ac:dyDescent="0.2">
      <c r="A277" s="110"/>
      <c r="B277" s="111"/>
      <c r="C277" s="112"/>
      <c r="D277" s="112"/>
      <c r="E277" s="112"/>
      <c r="F277" s="112"/>
      <c r="G277" s="113"/>
      <c r="H277" s="113"/>
    </row>
    <row r="278" spans="1:8" s="25" customFormat="1" x14ac:dyDescent="0.2">
      <c r="A278" s="110"/>
      <c r="B278" s="111"/>
      <c r="C278" s="112"/>
      <c r="D278" s="112"/>
      <c r="E278" s="112"/>
      <c r="F278" s="112"/>
      <c r="G278" s="113"/>
      <c r="H278" s="113"/>
    </row>
    <row r="279" spans="1:8" s="25" customFormat="1" x14ac:dyDescent="0.2">
      <c r="A279" s="110"/>
      <c r="B279" s="111"/>
      <c r="C279" s="112"/>
      <c r="D279" s="112"/>
      <c r="E279" s="112"/>
      <c r="F279" s="112"/>
      <c r="G279" s="113"/>
      <c r="H279" s="113"/>
    </row>
    <row r="280" spans="1:8" s="25" customFormat="1" x14ac:dyDescent="0.2">
      <c r="A280" s="110"/>
      <c r="B280" s="111"/>
      <c r="C280" s="112"/>
      <c r="D280" s="112"/>
      <c r="E280" s="112"/>
      <c r="F280" s="112"/>
      <c r="G280" s="113"/>
      <c r="H280" s="113"/>
    </row>
    <row r="281" spans="1:8" s="25" customFormat="1" x14ac:dyDescent="0.2">
      <c r="A281" s="110"/>
      <c r="B281" s="111"/>
      <c r="C281" s="112"/>
      <c r="D281" s="112"/>
      <c r="E281" s="112"/>
      <c r="F281" s="112"/>
      <c r="G281" s="113"/>
      <c r="H281" s="113"/>
    </row>
    <row r="282" spans="1:8" s="25" customFormat="1" x14ac:dyDescent="0.2">
      <c r="A282" s="110"/>
      <c r="B282" s="111"/>
      <c r="C282" s="112"/>
      <c r="D282" s="112"/>
      <c r="E282" s="112"/>
      <c r="F282" s="112"/>
      <c r="G282" s="113"/>
      <c r="H282" s="113"/>
    </row>
    <row r="283" spans="1:8" s="25" customFormat="1" x14ac:dyDescent="0.2">
      <c r="A283" s="110"/>
      <c r="B283" s="111"/>
      <c r="C283" s="112"/>
      <c r="D283" s="112"/>
      <c r="E283" s="112"/>
      <c r="F283" s="112"/>
      <c r="G283" s="113"/>
      <c r="H283" s="113"/>
    </row>
    <row r="284" spans="1:8" s="25" customFormat="1" x14ac:dyDescent="0.2">
      <c r="A284" s="110"/>
      <c r="B284" s="111"/>
      <c r="C284" s="112"/>
      <c r="D284" s="112"/>
      <c r="E284" s="112"/>
      <c r="F284" s="112"/>
      <c r="G284" s="113"/>
      <c r="H284" s="113"/>
    </row>
    <row r="285" spans="1:8" s="25" customFormat="1" x14ac:dyDescent="0.2">
      <c r="A285" s="110"/>
      <c r="B285" s="111"/>
      <c r="C285" s="112"/>
      <c r="D285" s="112"/>
      <c r="E285" s="112"/>
      <c r="F285" s="112"/>
      <c r="G285" s="113"/>
      <c r="H285" s="113"/>
    </row>
    <row r="286" spans="1:8" s="25" customFormat="1" x14ac:dyDescent="0.2">
      <c r="A286" s="110"/>
      <c r="B286" s="111"/>
      <c r="C286" s="112"/>
      <c r="D286" s="112"/>
      <c r="E286" s="112"/>
      <c r="F286" s="112"/>
      <c r="G286" s="113"/>
      <c r="H286" s="113"/>
    </row>
    <row r="287" spans="1:8" s="25" customFormat="1" x14ac:dyDescent="0.2">
      <c r="A287" s="110"/>
      <c r="B287" s="111"/>
      <c r="C287" s="112"/>
      <c r="D287" s="112"/>
      <c r="E287" s="112"/>
      <c r="F287" s="112"/>
      <c r="G287" s="113"/>
      <c r="H287" s="113"/>
    </row>
    <row r="288" spans="1:8" s="25" customFormat="1" x14ac:dyDescent="0.2">
      <c r="A288" s="110"/>
      <c r="B288" s="111"/>
      <c r="C288" s="112"/>
      <c r="D288" s="112"/>
      <c r="E288" s="112"/>
      <c r="F288" s="112"/>
      <c r="G288" s="113"/>
      <c r="H288" s="113"/>
    </row>
    <row r="289" spans="1:8" s="25" customFormat="1" x14ac:dyDescent="0.2">
      <c r="A289" s="110"/>
      <c r="B289" s="111"/>
      <c r="C289" s="112"/>
      <c r="D289" s="112"/>
      <c r="E289" s="112"/>
      <c r="F289" s="112"/>
      <c r="G289" s="113"/>
      <c r="H289" s="113"/>
    </row>
    <row r="290" spans="1:8" s="25" customFormat="1" x14ac:dyDescent="0.2">
      <c r="A290" s="110"/>
      <c r="B290" s="111"/>
      <c r="C290" s="112"/>
      <c r="D290" s="112"/>
      <c r="E290" s="112"/>
      <c r="F290" s="112"/>
      <c r="G290" s="113"/>
      <c r="H290" s="113"/>
    </row>
    <row r="291" spans="1:8" s="25" customFormat="1" x14ac:dyDescent="0.2">
      <c r="A291" s="110"/>
      <c r="B291" s="111"/>
      <c r="C291" s="112"/>
      <c r="D291" s="112"/>
      <c r="E291" s="112"/>
      <c r="F291" s="112"/>
      <c r="G291" s="113"/>
      <c r="H291" s="113"/>
    </row>
    <row r="292" spans="1:8" s="25" customFormat="1" x14ac:dyDescent="0.2">
      <c r="A292" s="110"/>
      <c r="B292" s="111"/>
      <c r="C292" s="112"/>
      <c r="D292" s="112"/>
      <c r="E292" s="112"/>
      <c r="F292" s="112"/>
      <c r="G292" s="113"/>
      <c r="H292" s="113"/>
    </row>
    <row r="293" spans="1:8" s="25" customFormat="1" x14ac:dyDescent="0.2">
      <c r="A293" s="110"/>
      <c r="B293" s="111"/>
      <c r="C293" s="112"/>
      <c r="D293" s="112"/>
      <c r="E293" s="112"/>
      <c r="F293" s="112"/>
      <c r="G293" s="113"/>
      <c r="H293" s="113"/>
    </row>
    <row r="294" spans="1:8" s="25" customFormat="1" x14ac:dyDescent="0.2">
      <c r="A294" s="110"/>
      <c r="B294" s="111"/>
      <c r="C294" s="112"/>
      <c r="D294" s="112"/>
      <c r="E294" s="112"/>
      <c r="F294" s="112"/>
      <c r="G294" s="113"/>
      <c r="H294" s="113"/>
    </row>
    <row r="295" spans="1:8" s="25" customFormat="1" x14ac:dyDescent="0.2">
      <c r="A295" s="110"/>
      <c r="B295" s="111"/>
      <c r="C295" s="112"/>
      <c r="D295" s="112"/>
      <c r="E295" s="112"/>
      <c r="F295" s="112"/>
      <c r="G295" s="113"/>
      <c r="H295" s="113"/>
    </row>
    <row r="296" spans="1:8" s="25" customFormat="1" x14ac:dyDescent="0.2">
      <c r="A296" s="110"/>
      <c r="B296" s="111"/>
      <c r="C296" s="112"/>
      <c r="D296" s="112"/>
      <c r="E296" s="112"/>
      <c r="F296" s="112"/>
      <c r="G296" s="113"/>
      <c r="H296" s="113"/>
    </row>
    <row r="297" spans="1:8" s="25" customFormat="1" x14ac:dyDescent="0.2">
      <c r="A297" s="110"/>
      <c r="B297" s="111"/>
      <c r="C297" s="112"/>
      <c r="D297" s="112"/>
      <c r="E297" s="112"/>
      <c r="F297" s="112"/>
      <c r="G297" s="113"/>
      <c r="H297" s="113"/>
    </row>
    <row r="298" spans="1:8" s="25" customFormat="1" x14ac:dyDescent="0.2">
      <c r="A298" s="110"/>
      <c r="B298" s="111"/>
      <c r="C298" s="112"/>
      <c r="D298" s="112"/>
      <c r="E298" s="112"/>
      <c r="F298" s="112"/>
      <c r="G298" s="113"/>
      <c r="H298" s="113"/>
    </row>
    <row r="299" spans="1:8" s="25" customFormat="1" x14ac:dyDescent="0.2">
      <c r="A299" s="110"/>
      <c r="B299" s="111"/>
      <c r="C299" s="112"/>
      <c r="D299" s="112"/>
      <c r="E299" s="112"/>
      <c r="F299" s="112"/>
      <c r="G299" s="113"/>
      <c r="H299" s="113"/>
    </row>
    <row r="300" spans="1:8" s="25" customFormat="1" x14ac:dyDescent="0.2">
      <c r="A300" s="110"/>
      <c r="B300" s="111"/>
      <c r="C300" s="112"/>
      <c r="D300" s="112"/>
      <c r="E300" s="112"/>
      <c r="F300" s="112"/>
      <c r="G300" s="113"/>
      <c r="H300" s="113"/>
    </row>
    <row r="301" spans="1:8" s="25" customFormat="1" x14ac:dyDescent="0.2">
      <c r="A301" s="110"/>
      <c r="B301" s="111"/>
      <c r="C301" s="112"/>
      <c r="D301" s="112"/>
      <c r="E301" s="112"/>
      <c r="F301" s="112"/>
      <c r="G301" s="113"/>
      <c r="H301" s="113"/>
    </row>
    <row r="302" spans="1:8" s="25" customFormat="1" x14ac:dyDescent="0.2">
      <c r="A302" s="110"/>
      <c r="B302" s="111"/>
      <c r="C302" s="112"/>
      <c r="D302" s="112"/>
      <c r="E302" s="112"/>
      <c r="F302" s="112"/>
      <c r="G302" s="113"/>
      <c r="H302" s="113"/>
    </row>
    <row r="303" spans="1:8" s="25" customFormat="1" x14ac:dyDescent="0.2">
      <c r="A303" s="110"/>
      <c r="B303" s="111"/>
      <c r="C303" s="112"/>
      <c r="D303" s="112"/>
      <c r="E303" s="112"/>
      <c r="F303" s="112"/>
      <c r="G303" s="113"/>
      <c r="H303" s="113"/>
    </row>
    <row r="304" spans="1:8" s="25" customFormat="1" x14ac:dyDescent="0.2">
      <c r="A304" s="110"/>
      <c r="B304" s="111"/>
      <c r="C304" s="112"/>
      <c r="D304" s="112"/>
      <c r="E304" s="112"/>
      <c r="F304" s="112"/>
      <c r="G304" s="113"/>
      <c r="H304" s="113"/>
    </row>
    <row r="305" spans="1:8" s="25" customFormat="1" x14ac:dyDescent="0.2">
      <c r="A305" s="110"/>
      <c r="B305" s="111"/>
      <c r="C305" s="112"/>
      <c r="D305" s="112"/>
      <c r="E305" s="112"/>
      <c r="F305" s="112"/>
      <c r="G305" s="113"/>
      <c r="H305" s="113"/>
    </row>
    <row r="306" spans="1:8" s="25" customFormat="1" x14ac:dyDescent="0.2">
      <c r="A306" s="110"/>
      <c r="B306" s="111"/>
      <c r="C306" s="112"/>
      <c r="D306" s="112"/>
      <c r="E306" s="112"/>
      <c r="F306" s="112"/>
      <c r="G306" s="113"/>
      <c r="H306" s="113"/>
    </row>
    <row r="307" spans="1:8" s="25" customFormat="1" x14ac:dyDescent="0.2">
      <c r="A307" s="110"/>
      <c r="B307" s="111"/>
      <c r="C307" s="112"/>
      <c r="D307" s="112"/>
      <c r="E307" s="112"/>
      <c r="F307" s="112"/>
      <c r="G307" s="113"/>
      <c r="H307" s="113"/>
    </row>
    <row r="308" spans="1:8" s="25" customFormat="1" x14ac:dyDescent="0.2">
      <c r="A308" s="110"/>
      <c r="B308" s="111"/>
      <c r="C308" s="112"/>
      <c r="D308" s="112"/>
      <c r="E308" s="112"/>
      <c r="F308" s="112"/>
      <c r="G308" s="113"/>
      <c r="H308" s="113"/>
    </row>
    <row r="309" spans="1:8" s="25" customFormat="1" x14ac:dyDescent="0.2">
      <c r="A309" s="110"/>
      <c r="B309" s="111"/>
      <c r="C309" s="112"/>
      <c r="D309" s="112"/>
      <c r="E309" s="112"/>
      <c r="F309" s="112"/>
      <c r="G309" s="113"/>
      <c r="H309" s="113"/>
    </row>
    <row r="310" spans="1:8" s="25" customFormat="1" x14ac:dyDescent="0.2">
      <c r="A310" s="110"/>
      <c r="B310" s="111"/>
      <c r="C310" s="112"/>
      <c r="D310" s="112"/>
      <c r="E310" s="112"/>
      <c r="F310" s="112"/>
      <c r="G310" s="113"/>
      <c r="H310" s="113"/>
    </row>
    <row r="311" spans="1:8" s="25" customFormat="1" x14ac:dyDescent="0.2">
      <c r="A311" s="110"/>
      <c r="B311" s="111"/>
      <c r="C311" s="112"/>
      <c r="D311" s="112"/>
      <c r="E311" s="112"/>
      <c r="F311" s="112"/>
      <c r="G311" s="113"/>
      <c r="H311" s="113"/>
    </row>
    <row r="312" spans="1:8" s="25" customFormat="1" x14ac:dyDescent="0.2">
      <c r="A312" s="110"/>
      <c r="B312" s="111"/>
      <c r="C312" s="112"/>
      <c r="D312" s="112"/>
      <c r="E312" s="112"/>
      <c r="F312" s="112"/>
      <c r="G312" s="113"/>
      <c r="H312" s="113"/>
    </row>
    <row r="313" spans="1:8" s="25" customFormat="1" x14ac:dyDescent="0.2">
      <c r="A313" s="110"/>
      <c r="B313" s="111"/>
      <c r="C313" s="112"/>
      <c r="D313" s="112"/>
      <c r="E313" s="112"/>
      <c r="F313" s="112"/>
      <c r="G313" s="113"/>
      <c r="H313" s="113"/>
    </row>
    <row r="314" spans="1:8" s="25" customFormat="1" x14ac:dyDescent="0.2">
      <c r="A314" s="110"/>
      <c r="B314" s="111"/>
      <c r="C314" s="112"/>
      <c r="D314" s="112"/>
      <c r="E314" s="112"/>
      <c r="F314" s="112"/>
      <c r="G314" s="113"/>
      <c r="H314" s="113"/>
    </row>
    <row r="315" spans="1:8" s="25" customFormat="1" x14ac:dyDescent="0.2">
      <c r="A315" s="110"/>
      <c r="B315" s="111"/>
      <c r="C315" s="112"/>
      <c r="D315" s="112"/>
      <c r="E315" s="112"/>
      <c r="F315" s="112"/>
      <c r="G315" s="113"/>
      <c r="H315" s="113"/>
    </row>
    <row r="316" spans="1:8" s="25" customFormat="1" x14ac:dyDescent="0.2">
      <c r="A316" s="110"/>
      <c r="B316" s="111"/>
      <c r="C316" s="112"/>
      <c r="D316" s="112"/>
      <c r="E316" s="112"/>
      <c r="F316" s="112"/>
      <c r="G316" s="113"/>
      <c r="H316" s="113"/>
    </row>
    <row r="317" spans="1:8" s="25" customFormat="1" x14ac:dyDescent="0.2">
      <c r="A317" s="110"/>
      <c r="B317" s="111"/>
      <c r="C317" s="112"/>
      <c r="D317" s="112"/>
      <c r="E317" s="112"/>
      <c r="F317" s="112"/>
      <c r="G317" s="113"/>
      <c r="H317" s="113"/>
    </row>
    <row r="318" spans="1:8" s="25" customFormat="1" x14ac:dyDescent="0.2">
      <c r="A318" s="110"/>
      <c r="B318" s="111"/>
      <c r="C318" s="112"/>
      <c r="D318" s="112"/>
      <c r="E318" s="112"/>
      <c r="F318" s="112"/>
      <c r="G318" s="113"/>
      <c r="H318" s="113"/>
    </row>
    <row r="319" spans="1:8" s="25" customFormat="1" x14ac:dyDescent="0.2">
      <c r="A319" s="110"/>
      <c r="B319" s="111"/>
      <c r="C319" s="112"/>
      <c r="D319" s="112"/>
      <c r="E319" s="112"/>
      <c r="F319" s="112"/>
      <c r="G319" s="113"/>
      <c r="H319" s="113"/>
    </row>
    <row r="320" spans="1:8" s="25" customFormat="1" x14ac:dyDescent="0.2">
      <c r="A320" s="110"/>
      <c r="B320" s="111"/>
      <c r="C320" s="112"/>
      <c r="D320" s="112"/>
      <c r="E320" s="112"/>
      <c r="F320" s="112"/>
      <c r="G320" s="113"/>
      <c r="H320" s="113"/>
    </row>
    <row r="321" spans="1:8" s="25" customFormat="1" x14ac:dyDescent="0.2">
      <c r="A321" s="110"/>
      <c r="B321" s="111"/>
      <c r="C321" s="112"/>
      <c r="D321" s="112"/>
      <c r="E321" s="112"/>
      <c r="F321" s="112"/>
      <c r="G321" s="113"/>
      <c r="H321" s="113"/>
    </row>
    <row r="322" spans="1:8" s="25" customFormat="1" x14ac:dyDescent="0.2">
      <c r="A322" s="110"/>
      <c r="B322" s="111"/>
      <c r="C322" s="112"/>
      <c r="D322" s="112"/>
      <c r="E322" s="112"/>
      <c r="F322" s="112"/>
      <c r="G322" s="113"/>
      <c r="H322" s="113"/>
    </row>
    <row r="323" spans="1:8" s="25" customFormat="1" x14ac:dyDescent="0.2">
      <c r="A323" s="110"/>
      <c r="B323" s="111"/>
      <c r="C323" s="112"/>
      <c r="D323" s="112"/>
      <c r="E323" s="112"/>
      <c r="F323" s="112"/>
      <c r="G323" s="113"/>
      <c r="H323" s="113"/>
    </row>
    <row r="324" spans="1:8" s="25" customFormat="1" x14ac:dyDescent="0.2">
      <c r="A324" s="110"/>
      <c r="B324" s="111"/>
      <c r="C324" s="112"/>
      <c r="D324" s="112"/>
      <c r="E324" s="112"/>
      <c r="F324" s="112"/>
      <c r="G324" s="113"/>
      <c r="H324" s="113"/>
    </row>
    <row r="325" spans="1:8" s="25" customFormat="1" x14ac:dyDescent="0.2">
      <c r="A325" s="110"/>
      <c r="B325" s="111"/>
      <c r="C325" s="112"/>
      <c r="D325" s="112"/>
      <c r="E325" s="112"/>
      <c r="F325" s="112"/>
      <c r="G325" s="113"/>
      <c r="H325" s="113"/>
    </row>
    <row r="326" spans="1:8" s="25" customFormat="1" x14ac:dyDescent="0.2">
      <c r="A326" s="110"/>
      <c r="B326" s="111"/>
      <c r="C326" s="112"/>
      <c r="D326" s="112"/>
      <c r="E326" s="112"/>
      <c r="F326" s="112"/>
      <c r="G326" s="113"/>
      <c r="H326" s="113"/>
    </row>
    <row r="327" spans="1:8" s="25" customFormat="1" x14ac:dyDescent="0.2">
      <c r="A327" s="110"/>
      <c r="B327" s="111"/>
      <c r="C327" s="112"/>
      <c r="D327" s="112"/>
      <c r="E327" s="112"/>
      <c r="F327" s="112"/>
      <c r="G327" s="113"/>
      <c r="H327" s="113"/>
    </row>
    <row r="328" spans="1:8" s="25" customFormat="1" x14ac:dyDescent="0.2">
      <c r="A328" s="110"/>
      <c r="B328" s="111"/>
      <c r="C328" s="112"/>
      <c r="D328" s="112"/>
      <c r="E328" s="112"/>
      <c r="F328" s="112"/>
      <c r="G328" s="113"/>
      <c r="H328" s="113"/>
    </row>
    <row r="329" spans="1:8" s="25" customFormat="1" x14ac:dyDescent="0.2">
      <c r="A329" s="110"/>
      <c r="B329" s="111"/>
      <c r="C329" s="112"/>
      <c r="D329" s="112"/>
      <c r="E329" s="112"/>
      <c r="F329" s="112"/>
      <c r="G329" s="113"/>
      <c r="H329" s="113"/>
    </row>
    <row r="330" spans="1:8" s="25" customFormat="1" x14ac:dyDescent="0.2">
      <c r="A330" s="110"/>
      <c r="B330" s="111"/>
      <c r="C330" s="112"/>
      <c r="D330" s="112"/>
      <c r="E330" s="112"/>
      <c r="F330" s="112"/>
      <c r="G330" s="113"/>
      <c r="H330" s="113"/>
    </row>
    <row r="331" spans="1:8" s="25" customFormat="1" x14ac:dyDescent="0.2">
      <c r="A331" s="110"/>
      <c r="B331" s="111"/>
      <c r="C331" s="112"/>
      <c r="D331" s="112"/>
      <c r="E331" s="112"/>
      <c r="F331" s="112"/>
      <c r="G331" s="113"/>
      <c r="H331" s="113"/>
    </row>
    <row r="332" spans="1:8" s="25" customFormat="1" x14ac:dyDescent="0.2">
      <c r="A332" s="110"/>
      <c r="B332" s="111"/>
      <c r="C332" s="112"/>
      <c r="D332" s="112"/>
      <c r="E332" s="112"/>
      <c r="F332" s="112"/>
      <c r="G332" s="113"/>
      <c r="H332" s="113"/>
    </row>
    <row r="333" spans="1:8" s="25" customFormat="1" x14ac:dyDescent="0.2">
      <c r="A333" s="110"/>
      <c r="B333" s="111"/>
      <c r="C333" s="112"/>
      <c r="D333" s="112"/>
      <c r="E333" s="112"/>
      <c r="F333" s="112"/>
      <c r="G333" s="113"/>
      <c r="H333" s="113"/>
    </row>
    <row r="334" spans="1:8" s="25" customFormat="1" x14ac:dyDescent="0.2">
      <c r="A334" s="110"/>
      <c r="B334" s="111"/>
      <c r="C334" s="112"/>
      <c r="D334" s="112"/>
      <c r="E334" s="112"/>
      <c r="F334" s="112"/>
      <c r="G334" s="113"/>
      <c r="H334" s="113"/>
    </row>
    <row r="335" spans="1:8" s="25" customFormat="1" x14ac:dyDescent="0.2">
      <c r="A335" s="110"/>
      <c r="B335" s="111"/>
      <c r="C335" s="112"/>
      <c r="D335" s="112"/>
      <c r="E335" s="112"/>
      <c r="F335" s="112"/>
      <c r="G335" s="113"/>
      <c r="H335" s="113"/>
    </row>
    <row r="336" spans="1:8" s="25" customFormat="1" x14ac:dyDescent="0.2">
      <c r="A336" s="110"/>
      <c r="B336" s="111"/>
      <c r="C336" s="112"/>
      <c r="D336" s="112"/>
      <c r="E336" s="112"/>
      <c r="F336" s="112"/>
      <c r="G336" s="113"/>
      <c r="H336" s="113"/>
    </row>
    <row r="337" spans="1:8" s="25" customFormat="1" x14ac:dyDescent="0.2">
      <c r="A337" s="110"/>
      <c r="B337" s="111"/>
      <c r="C337" s="112"/>
      <c r="D337" s="112"/>
      <c r="E337" s="112"/>
      <c r="F337" s="112"/>
      <c r="G337" s="113"/>
      <c r="H337" s="113"/>
    </row>
    <row r="338" spans="1:8" s="25" customFormat="1" x14ac:dyDescent="0.2">
      <c r="A338" s="110"/>
      <c r="B338" s="111"/>
      <c r="C338" s="112"/>
      <c r="D338" s="112"/>
      <c r="E338" s="112"/>
      <c r="F338" s="112"/>
      <c r="G338" s="113"/>
      <c r="H338" s="113"/>
    </row>
    <row r="339" spans="1:8" s="25" customFormat="1" x14ac:dyDescent="0.2">
      <c r="A339" s="110"/>
      <c r="B339" s="111"/>
      <c r="C339" s="112"/>
      <c r="D339" s="112"/>
      <c r="E339" s="112"/>
      <c r="F339" s="112"/>
      <c r="G339" s="113"/>
      <c r="H339" s="113"/>
    </row>
    <row r="340" spans="1:8" s="25" customFormat="1" x14ac:dyDescent="0.2">
      <c r="A340" s="110"/>
      <c r="B340" s="111"/>
      <c r="C340" s="112"/>
      <c r="D340" s="112"/>
      <c r="E340" s="112"/>
      <c r="F340" s="112"/>
      <c r="G340" s="113"/>
      <c r="H340" s="113"/>
    </row>
    <row r="341" spans="1:8" s="25" customFormat="1" x14ac:dyDescent="0.2">
      <c r="A341" s="110"/>
      <c r="B341" s="111"/>
      <c r="C341" s="112"/>
      <c r="D341" s="112"/>
      <c r="E341" s="112"/>
      <c r="F341" s="112"/>
      <c r="G341" s="113"/>
      <c r="H341" s="113"/>
    </row>
    <row r="342" spans="1:8" s="25" customFormat="1" x14ac:dyDescent="0.2">
      <c r="A342" s="110"/>
      <c r="B342" s="111"/>
      <c r="C342" s="112"/>
      <c r="D342" s="112"/>
      <c r="E342" s="112"/>
      <c r="F342" s="112"/>
      <c r="G342" s="113"/>
      <c r="H342" s="113"/>
    </row>
    <row r="343" spans="1:8" s="25" customFormat="1" x14ac:dyDescent="0.2">
      <c r="A343" s="110"/>
      <c r="B343" s="111"/>
      <c r="C343" s="112"/>
      <c r="D343" s="112"/>
      <c r="E343" s="112"/>
      <c r="F343" s="112"/>
      <c r="G343" s="113"/>
      <c r="H343" s="113"/>
    </row>
    <row r="344" spans="1:8" s="25" customFormat="1" x14ac:dyDescent="0.2">
      <c r="A344" s="110"/>
      <c r="B344" s="111"/>
      <c r="C344" s="112"/>
      <c r="D344" s="112"/>
      <c r="E344" s="112"/>
      <c r="F344" s="112"/>
      <c r="G344" s="113"/>
      <c r="H344" s="113"/>
    </row>
    <row r="345" spans="1:8" s="25" customFormat="1" x14ac:dyDescent="0.2">
      <c r="A345" s="110"/>
      <c r="B345" s="111"/>
      <c r="C345" s="112"/>
      <c r="D345" s="112"/>
      <c r="E345" s="112"/>
      <c r="F345" s="112"/>
      <c r="G345" s="113"/>
      <c r="H345" s="113"/>
    </row>
    <row r="346" spans="1:8" s="25" customFormat="1" x14ac:dyDescent="0.2">
      <c r="A346" s="110"/>
      <c r="B346" s="111"/>
      <c r="C346" s="112"/>
      <c r="D346" s="112"/>
      <c r="E346" s="112"/>
      <c r="F346" s="112"/>
      <c r="G346" s="113"/>
      <c r="H346" s="113"/>
    </row>
    <row r="347" spans="1:8" s="25" customFormat="1" x14ac:dyDescent="0.2">
      <c r="A347" s="110"/>
      <c r="B347" s="111"/>
      <c r="C347" s="112"/>
      <c r="D347" s="112"/>
      <c r="E347" s="112"/>
      <c r="F347" s="112"/>
      <c r="G347" s="113"/>
      <c r="H347" s="113"/>
    </row>
    <row r="348" spans="1:8" s="25" customFormat="1" x14ac:dyDescent="0.2">
      <c r="A348" s="110"/>
      <c r="B348" s="111"/>
      <c r="C348" s="112"/>
      <c r="D348" s="112"/>
      <c r="E348" s="112"/>
      <c r="F348" s="112"/>
      <c r="G348" s="113"/>
      <c r="H348" s="113"/>
    </row>
    <row r="349" spans="1:8" s="25" customFormat="1" x14ac:dyDescent="0.2">
      <c r="A349" s="110"/>
      <c r="B349" s="111"/>
      <c r="C349" s="112"/>
      <c r="D349" s="112"/>
      <c r="E349" s="112"/>
      <c r="F349" s="112"/>
      <c r="G349" s="113"/>
      <c r="H349" s="113"/>
    </row>
    <row r="350" spans="1:8" s="25" customFormat="1" x14ac:dyDescent="0.2">
      <c r="A350" s="110"/>
      <c r="B350" s="111"/>
      <c r="C350" s="112"/>
      <c r="D350" s="112"/>
      <c r="E350" s="112"/>
      <c r="F350" s="112"/>
      <c r="G350" s="113"/>
      <c r="H350" s="113"/>
    </row>
    <row r="351" spans="1:8" s="25" customFormat="1" x14ac:dyDescent="0.2">
      <c r="A351" s="110"/>
      <c r="B351" s="111"/>
      <c r="C351" s="112"/>
      <c r="D351" s="112"/>
      <c r="E351" s="112"/>
      <c r="F351" s="112"/>
      <c r="G351" s="113"/>
      <c r="H351" s="113"/>
    </row>
    <row r="352" spans="1:8" s="25" customFormat="1" x14ac:dyDescent="0.2">
      <c r="A352" s="110"/>
      <c r="B352" s="111"/>
      <c r="C352" s="112"/>
      <c r="D352" s="112"/>
      <c r="E352" s="112"/>
      <c r="F352" s="112"/>
      <c r="G352" s="113"/>
      <c r="H352" s="113"/>
    </row>
    <row r="353" spans="1:8" s="25" customFormat="1" x14ac:dyDescent="0.2">
      <c r="A353" s="110"/>
      <c r="B353" s="111"/>
      <c r="C353" s="112"/>
      <c r="D353" s="112"/>
      <c r="E353" s="112"/>
      <c r="F353" s="112"/>
      <c r="G353" s="113"/>
      <c r="H353" s="113"/>
    </row>
    <row r="354" spans="1:8" s="25" customFormat="1" x14ac:dyDescent="0.2">
      <c r="A354" s="110"/>
      <c r="B354" s="111"/>
      <c r="C354" s="112"/>
      <c r="D354" s="112"/>
      <c r="E354" s="112"/>
      <c r="F354" s="112"/>
      <c r="G354" s="113"/>
      <c r="H354" s="113"/>
    </row>
    <row r="355" spans="1:8" s="25" customFormat="1" x14ac:dyDescent="0.2">
      <c r="A355" s="110"/>
      <c r="B355" s="111"/>
      <c r="C355" s="112"/>
      <c r="D355" s="112"/>
      <c r="E355" s="112"/>
      <c r="F355" s="112"/>
      <c r="G355" s="113"/>
      <c r="H355" s="113"/>
    </row>
    <row r="356" spans="1:8" s="25" customFormat="1" x14ac:dyDescent="0.2">
      <c r="A356" s="110"/>
      <c r="B356" s="111"/>
      <c r="C356" s="112"/>
      <c r="D356" s="112"/>
      <c r="E356" s="112"/>
      <c r="F356" s="112"/>
      <c r="G356" s="113"/>
      <c r="H356" s="113"/>
    </row>
    <row r="357" spans="1:8" s="25" customFormat="1" x14ac:dyDescent="0.2">
      <c r="A357" s="110"/>
      <c r="B357" s="111"/>
      <c r="C357" s="112"/>
      <c r="D357" s="112"/>
      <c r="E357" s="112"/>
      <c r="F357" s="112"/>
      <c r="G357" s="113"/>
      <c r="H357" s="113"/>
    </row>
    <row r="358" spans="1:8" s="25" customFormat="1" x14ac:dyDescent="0.2">
      <c r="A358" s="110"/>
      <c r="B358" s="111"/>
      <c r="C358" s="112"/>
      <c r="D358" s="112"/>
      <c r="E358" s="112"/>
      <c r="F358" s="112"/>
      <c r="G358" s="113"/>
      <c r="H358" s="113"/>
    </row>
    <row r="359" spans="1:8" s="25" customFormat="1" x14ac:dyDescent="0.2">
      <c r="A359" s="110"/>
      <c r="B359" s="111"/>
      <c r="C359" s="112"/>
      <c r="D359" s="112"/>
      <c r="E359" s="112"/>
      <c r="F359" s="112"/>
      <c r="G359" s="113"/>
      <c r="H359" s="113"/>
    </row>
    <row r="360" spans="1:8" s="25" customFormat="1" x14ac:dyDescent="0.2">
      <c r="A360" s="110"/>
      <c r="B360" s="111"/>
      <c r="C360" s="112"/>
      <c r="D360" s="112"/>
      <c r="E360" s="112"/>
      <c r="F360" s="112"/>
      <c r="G360" s="113"/>
      <c r="H360" s="113"/>
    </row>
    <row r="361" spans="1:8" s="25" customFormat="1" x14ac:dyDescent="0.2">
      <c r="A361" s="110"/>
      <c r="B361" s="111"/>
      <c r="C361" s="112"/>
      <c r="D361" s="112"/>
      <c r="E361" s="112"/>
      <c r="F361" s="112"/>
      <c r="G361" s="113"/>
      <c r="H361" s="113"/>
    </row>
    <row r="362" spans="1:8" s="25" customFormat="1" x14ac:dyDescent="0.2">
      <c r="A362" s="110"/>
      <c r="B362" s="111"/>
      <c r="C362" s="112"/>
      <c r="D362" s="112"/>
      <c r="E362" s="112"/>
      <c r="F362" s="112"/>
      <c r="G362" s="113"/>
      <c r="H362" s="113"/>
    </row>
    <row r="363" spans="1:8" s="25" customFormat="1" x14ac:dyDescent="0.2">
      <c r="A363" s="110"/>
      <c r="B363" s="111"/>
      <c r="C363" s="112"/>
      <c r="D363" s="112"/>
      <c r="E363" s="112"/>
      <c r="F363" s="112"/>
      <c r="G363" s="113"/>
      <c r="H363" s="113"/>
    </row>
    <row r="364" spans="1:8" s="25" customFormat="1" x14ac:dyDescent="0.2">
      <c r="A364" s="110"/>
      <c r="B364" s="111"/>
      <c r="C364" s="112"/>
      <c r="D364" s="112"/>
      <c r="E364" s="112"/>
      <c r="F364" s="112"/>
      <c r="G364" s="113"/>
      <c r="H364" s="113"/>
    </row>
    <row r="365" spans="1:8" s="25" customFormat="1" x14ac:dyDescent="0.2">
      <c r="A365" s="110"/>
      <c r="B365" s="111"/>
      <c r="C365" s="112"/>
      <c r="D365" s="112"/>
      <c r="E365" s="112"/>
      <c r="F365" s="112"/>
      <c r="G365" s="113"/>
      <c r="H365" s="113"/>
    </row>
    <row r="366" spans="1:8" s="25" customFormat="1" x14ac:dyDescent="0.2">
      <c r="A366" s="110"/>
      <c r="B366" s="111"/>
      <c r="C366" s="112"/>
      <c r="D366" s="112"/>
      <c r="E366" s="112"/>
      <c r="F366" s="112"/>
      <c r="G366" s="113"/>
      <c r="H366" s="113"/>
    </row>
    <row r="367" spans="1:8" s="25" customFormat="1" x14ac:dyDescent="0.2">
      <c r="A367" s="110"/>
      <c r="B367" s="111"/>
      <c r="C367" s="112"/>
      <c r="D367" s="112"/>
      <c r="E367" s="112"/>
      <c r="F367" s="112"/>
      <c r="G367" s="113"/>
      <c r="H367" s="113"/>
    </row>
    <row r="368" spans="1:8" s="25" customFormat="1" x14ac:dyDescent="0.2">
      <c r="A368" s="110"/>
      <c r="B368" s="111"/>
      <c r="C368" s="112"/>
      <c r="D368" s="112"/>
      <c r="E368" s="112"/>
      <c r="F368" s="112"/>
      <c r="G368" s="113"/>
      <c r="H368" s="113"/>
    </row>
    <row r="369" spans="1:8" s="25" customFormat="1" x14ac:dyDescent="0.2">
      <c r="A369" s="110"/>
      <c r="B369" s="111"/>
      <c r="C369" s="112"/>
      <c r="D369" s="112"/>
      <c r="E369" s="112"/>
      <c r="F369" s="112"/>
      <c r="G369" s="113"/>
      <c r="H369" s="113"/>
    </row>
    <row r="370" spans="1:8" s="25" customFormat="1" x14ac:dyDescent="0.2">
      <c r="A370" s="110"/>
      <c r="B370" s="111"/>
      <c r="C370" s="112"/>
      <c r="D370" s="112"/>
      <c r="E370" s="112"/>
      <c r="F370" s="112"/>
      <c r="G370" s="113"/>
      <c r="H370" s="113"/>
    </row>
    <row r="371" spans="1:8" s="25" customFormat="1" x14ac:dyDescent="0.2">
      <c r="A371" s="110"/>
      <c r="B371" s="111"/>
      <c r="C371" s="112"/>
      <c r="D371" s="112"/>
      <c r="E371" s="112"/>
      <c r="F371" s="112"/>
      <c r="G371" s="113"/>
      <c r="H371" s="113"/>
    </row>
    <row r="372" spans="1:8" s="25" customFormat="1" x14ac:dyDescent="0.2">
      <c r="A372" s="110"/>
      <c r="B372" s="111"/>
      <c r="C372" s="112"/>
      <c r="D372" s="112"/>
      <c r="E372" s="112"/>
      <c r="F372" s="112"/>
      <c r="G372" s="113"/>
      <c r="H372" s="113"/>
    </row>
    <row r="373" spans="1:8" s="25" customFormat="1" x14ac:dyDescent="0.2">
      <c r="A373" s="110"/>
      <c r="B373" s="111"/>
      <c r="C373" s="112"/>
      <c r="D373" s="112"/>
      <c r="E373" s="112"/>
      <c r="F373" s="112"/>
      <c r="G373" s="113"/>
      <c r="H373" s="113"/>
    </row>
    <row r="374" spans="1:8" s="25" customFormat="1" x14ac:dyDescent="0.2">
      <c r="A374" s="110"/>
      <c r="B374" s="111"/>
      <c r="C374" s="112"/>
      <c r="D374" s="112"/>
      <c r="E374" s="112"/>
      <c r="F374" s="112"/>
      <c r="G374" s="113"/>
      <c r="H374" s="113"/>
    </row>
    <row r="375" spans="1:8" s="25" customFormat="1" x14ac:dyDescent="0.2">
      <c r="A375" s="110"/>
      <c r="B375" s="111"/>
      <c r="C375" s="112"/>
      <c r="D375" s="112"/>
      <c r="E375" s="112"/>
      <c r="F375" s="112"/>
      <c r="G375" s="113"/>
      <c r="H375" s="113"/>
    </row>
    <row r="376" spans="1:8" s="25" customFormat="1" x14ac:dyDescent="0.2">
      <c r="A376" s="110"/>
      <c r="B376" s="111"/>
      <c r="C376" s="112"/>
      <c r="D376" s="112"/>
      <c r="E376" s="112"/>
      <c r="F376" s="112"/>
      <c r="G376" s="113"/>
      <c r="H376" s="113"/>
    </row>
    <row r="377" spans="1:8" s="25" customFormat="1" x14ac:dyDescent="0.2">
      <c r="A377" s="110"/>
      <c r="B377" s="111"/>
      <c r="C377" s="112"/>
      <c r="D377" s="112"/>
      <c r="E377" s="112"/>
      <c r="F377" s="112"/>
      <c r="G377" s="113"/>
      <c r="H377" s="113"/>
    </row>
    <row r="378" spans="1:8" s="25" customFormat="1" x14ac:dyDescent="0.2">
      <c r="A378" s="110"/>
      <c r="B378" s="111"/>
      <c r="C378" s="112"/>
      <c r="D378" s="112"/>
      <c r="E378" s="112"/>
      <c r="F378" s="112"/>
      <c r="G378" s="113"/>
      <c r="H378" s="113"/>
    </row>
    <row r="379" spans="1:8" s="25" customFormat="1" x14ac:dyDescent="0.2">
      <c r="A379" s="110"/>
      <c r="B379" s="111"/>
      <c r="C379" s="112"/>
      <c r="D379" s="112"/>
      <c r="E379" s="112"/>
      <c r="F379" s="112"/>
      <c r="G379" s="113"/>
      <c r="H379" s="113"/>
    </row>
    <row r="380" spans="1:8" s="25" customFormat="1" x14ac:dyDescent="0.2">
      <c r="A380" s="110"/>
      <c r="B380" s="111"/>
      <c r="C380" s="112"/>
      <c r="D380" s="112"/>
      <c r="E380" s="112"/>
      <c r="F380" s="112"/>
      <c r="G380" s="113"/>
      <c r="H380" s="113"/>
    </row>
    <row r="381" spans="1:8" s="25" customFormat="1" x14ac:dyDescent="0.2">
      <c r="A381" s="110"/>
      <c r="B381" s="111"/>
      <c r="C381" s="112"/>
      <c r="D381" s="112"/>
      <c r="E381" s="112"/>
      <c r="F381" s="112"/>
      <c r="G381" s="113"/>
      <c r="H381" s="113"/>
    </row>
    <row r="382" spans="1:8" s="25" customFormat="1" x14ac:dyDescent="0.2">
      <c r="A382" s="110"/>
      <c r="B382" s="111"/>
      <c r="C382" s="112"/>
      <c r="D382" s="112"/>
      <c r="E382" s="112"/>
      <c r="F382" s="112"/>
      <c r="G382" s="113"/>
      <c r="H382" s="113"/>
    </row>
    <row r="383" spans="1:8" s="25" customFormat="1" x14ac:dyDescent="0.2">
      <c r="A383" s="110"/>
      <c r="B383" s="111"/>
      <c r="C383" s="112"/>
      <c r="D383" s="112"/>
      <c r="E383" s="112"/>
      <c r="F383" s="112"/>
      <c r="G383" s="113"/>
      <c r="H383" s="113"/>
    </row>
    <row r="384" spans="1:8" s="25" customFormat="1" x14ac:dyDescent="0.2">
      <c r="A384" s="110"/>
      <c r="B384" s="111"/>
      <c r="C384" s="112"/>
      <c r="D384" s="112"/>
      <c r="E384" s="112"/>
      <c r="F384" s="112"/>
      <c r="G384" s="113"/>
      <c r="H384" s="113"/>
    </row>
    <row r="385" spans="1:8" s="25" customFormat="1" x14ac:dyDescent="0.2">
      <c r="A385" s="110"/>
      <c r="B385" s="111"/>
      <c r="C385" s="112"/>
      <c r="D385" s="112"/>
      <c r="E385" s="112"/>
      <c r="F385" s="112"/>
      <c r="G385" s="113"/>
      <c r="H385" s="113"/>
    </row>
    <row r="386" spans="1:8" s="25" customFormat="1" x14ac:dyDescent="0.2">
      <c r="A386" s="110"/>
      <c r="B386" s="111"/>
      <c r="C386" s="112"/>
      <c r="D386" s="112"/>
      <c r="E386" s="112"/>
      <c r="F386" s="112"/>
      <c r="G386" s="113"/>
      <c r="H386" s="113"/>
    </row>
    <row r="387" spans="1:8" s="25" customFormat="1" x14ac:dyDescent="0.2">
      <c r="A387" s="110"/>
      <c r="B387" s="111"/>
      <c r="C387" s="112"/>
      <c r="D387" s="112"/>
      <c r="E387" s="112"/>
      <c r="F387" s="112"/>
      <c r="G387" s="113"/>
      <c r="H387" s="113"/>
    </row>
    <row r="388" spans="1:8" s="25" customFormat="1" x14ac:dyDescent="0.2">
      <c r="A388" s="110"/>
      <c r="B388" s="111"/>
      <c r="C388" s="112"/>
      <c r="D388" s="112"/>
      <c r="E388" s="112"/>
      <c r="F388" s="112"/>
      <c r="G388" s="113"/>
      <c r="H388" s="113"/>
    </row>
    <row r="389" spans="1:8" s="25" customFormat="1" x14ac:dyDescent="0.2">
      <c r="A389" s="110"/>
      <c r="B389" s="111"/>
      <c r="C389" s="112"/>
      <c r="D389" s="112"/>
      <c r="E389" s="112"/>
      <c r="F389" s="112"/>
      <c r="G389" s="113"/>
      <c r="H389" s="113"/>
    </row>
    <row r="390" spans="1:8" s="25" customFormat="1" x14ac:dyDescent="0.2">
      <c r="A390" s="110"/>
      <c r="B390" s="111"/>
      <c r="C390" s="112"/>
      <c r="D390" s="112"/>
      <c r="E390" s="112"/>
      <c r="F390" s="112"/>
      <c r="G390" s="113"/>
      <c r="H390" s="113"/>
    </row>
    <row r="391" spans="1:8" s="25" customFormat="1" x14ac:dyDescent="0.2">
      <c r="A391" s="110"/>
      <c r="B391" s="111"/>
      <c r="C391" s="112"/>
      <c r="D391" s="112"/>
      <c r="E391" s="112"/>
      <c r="F391" s="112"/>
      <c r="G391" s="113"/>
      <c r="H391" s="113"/>
    </row>
    <row r="392" spans="1:8" s="25" customFormat="1" x14ac:dyDescent="0.2">
      <c r="A392" s="110"/>
      <c r="B392" s="111"/>
      <c r="C392" s="112"/>
      <c r="D392" s="112"/>
      <c r="E392" s="112"/>
      <c r="F392" s="112"/>
      <c r="G392" s="113"/>
      <c r="H392" s="113"/>
    </row>
    <row r="393" spans="1:8" s="25" customFormat="1" x14ac:dyDescent="0.2">
      <c r="A393" s="110"/>
      <c r="B393" s="111"/>
      <c r="C393" s="112"/>
      <c r="D393" s="112"/>
      <c r="E393" s="112"/>
      <c r="F393" s="112"/>
      <c r="G393" s="113"/>
      <c r="H393" s="113"/>
    </row>
    <row r="394" spans="1:8" s="25" customFormat="1" x14ac:dyDescent="0.2">
      <c r="A394" s="110"/>
      <c r="B394" s="111"/>
      <c r="C394" s="112"/>
      <c r="D394" s="112"/>
      <c r="E394" s="112"/>
      <c r="F394" s="112"/>
      <c r="G394" s="113"/>
      <c r="H394" s="113"/>
    </row>
    <row r="395" spans="1:8" s="25" customFormat="1" x14ac:dyDescent="0.2">
      <c r="A395" s="110"/>
      <c r="B395" s="111"/>
      <c r="C395" s="112"/>
      <c r="D395" s="112"/>
      <c r="E395" s="112"/>
      <c r="F395" s="112"/>
      <c r="G395" s="113"/>
      <c r="H395" s="113"/>
    </row>
    <row r="396" spans="1:8" s="25" customFormat="1" x14ac:dyDescent="0.2">
      <c r="A396" s="110"/>
      <c r="B396" s="111"/>
      <c r="C396" s="112"/>
      <c r="D396" s="112"/>
      <c r="E396" s="112"/>
      <c r="F396" s="112"/>
      <c r="G396" s="113"/>
      <c r="H396" s="113"/>
    </row>
    <row r="397" spans="1:8" s="25" customFormat="1" x14ac:dyDescent="0.2">
      <c r="A397" s="110"/>
      <c r="B397" s="111"/>
      <c r="C397" s="112"/>
      <c r="D397" s="112"/>
      <c r="E397" s="112"/>
      <c r="F397" s="112"/>
      <c r="G397" s="113"/>
      <c r="H397" s="113"/>
    </row>
    <row r="398" spans="1:8" s="25" customFormat="1" x14ac:dyDescent="0.2">
      <c r="A398" s="110"/>
      <c r="B398" s="111"/>
      <c r="C398" s="112"/>
      <c r="D398" s="112"/>
      <c r="E398" s="112"/>
      <c r="F398" s="112"/>
      <c r="G398" s="113"/>
      <c r="H398" s="113"/>
    </row>
    <row r="399" spans="1:8" s="25" customFormat="1" x14ac:dyDescent="0.2">
      <c r="A399" s="110"/>
      <c r="B399" s="111"/>
      <c r="C399" s="112"/>
      <c r="D399" s="112"/>
      <c r="E399" s="112"/>
      <c r="F399" s="112"/>
      <c r="G399" s="113"/>
      <c r="H399" s="113"/>
    </row>
    <row r="400" spans="1:8" s="25" customFormat="1" x14ac:dyDescent="0.2">
      <c r="A400" s="110"/>
      <c r="B400" s="111"/>
      <c r="C400" s="112"/>
      <c r="D400" s="112"/>
      <c r="E400" s="112"/>
      <c r="F400" s="112"/>
      <c r="G400" s="113"/>
      <c r="H400" s="113"/>
    </row>
    <row r="401" spans="1:8" s="25" customFormat="1" x14ac:dyDescent="0.2">
      <c r="A401" s="110"/>
      <c r="B401" s="111"/>
      <c r="C401" s="112"/>
      <c r="D401" s="112"/>
      <c r="E401" s="112"/>
      <c r="F401" s="112"/>
      <c r="G401" s="113"/>
      <c r="H401" s="113"/>
    </row>
    <row r="402" spans="1:8" s="25" customFormat="1" x14ac:dyDescent="0.2">
      <c r="A402" s="110"/>
      <c r="B402" s="111"/>
      <c r="C402" s="112"/>
      <c r="D402" s="112"/>
      <c r="E402" s="112"/>
      <c r="F402" s="112"/>
      <c r="G402" s="113"/>
      <c r="H402" s="113"/>
    </row>
    <row r="403" spans="1:8" s="25" customFormat="1" x14ac:dyDescent="0.2">
      <c r="A403" s="110"/>
      <c r="B403" s="111"/>
      <c r="C403" s="112"/>
      <c r="D403" s="112"/>
      <c r="E403" s="112"/>
      <c r="F403" s="112"/>
      <c r="G403" s="113"/>
      <c r="H403" s="113"/>
    </row>
    <row r="404" spans="1:8" s="25" customFormat="1" x14ac:dyDescent="0.2">
      <c r="A404" s="110"/>
      <c r="B404" s="111"/>
      <c r="C404" s="112"/>
      <c r="D404" s="112"/>
      <c r="E404" s="112"/>
      <c r="F404" s="112"/>
      <c r="G404" s="113"/>
      <c r="H404" s="113"/>
    </row>
    <row r="405" spans="1:8" s="25" customFormat="1" x14ac:dyDescent="0.2">
      <c r="A405" s="110"/>
      <c r="B405" s="111"/>
      <c r="C405" s="112"/>
      <c r="D405" s="112"/>
      <c r="E405" s="112"/>
      <c r="F405" s="112"/>
      <c r="G405" s="113"/>
      <c r="H405" s="113"/>
    </row>
    <row r="406" spans="1:8" s="25" customFormat="1" x14ac:dyDescent="0.2">
      <c r="A406" s="110"/>
      <c r="B406" s="111"/>
      <c r="C406" s="112"/>
      <c r="D406" s="112"/>
      <c r="E406" s="112"/>
      <c r="F406" s="112"/>
      <c r="G406" s="113"/>
      <c r="H406" s="113"/>
    </row>
    <row r="407" spans="1:8" s="25" customFormat="1" x14ac:dyDescent="0.2">
      <c r="A407" s="110"/>
      <c r="B407" s="111"/>
      <c r="C407" s="112"/>
      <c r="D407" s="112"/>
      <c r="E407" s="112"/>
      <c r="F407" s="112"/>
      <c r="G407" s="113"/>
      <c r="H407" s="113"/>
    </row>
    <row r="408" spans="1:8" s="25" customFormat="1" x14ac:dyDescent="0.2">
      <c r="A408" s="110"/>
      <c r="B408" s="111"/>
      <c r="C408" s="112"/>
      <c r="D408" s="112"/>
      <c r="E408" s="112"/>
      <c r="F408" s="112"/>
      <c r="G408" s="113"/>
      <c r="H408" s="113"/>
    </row>
    <row r="409" spans="1:8" s="25" customFormat="1" x14ac:dyDescent="0.2">
      <c r="A409" s="110"/>
      <c r="B409" s="111"/>
      <c r="C409" s="112"/>
      <c r="D409" s="112"/>
      <c r="E409" s="112"/>
      <c r="F409" s="112"/>
      <c r="G409" s="113"/>
      <c r="H409" s="113"/>
    </row>
    <row r="410" spans="1:8" s="25" customFormat="1" x14ac:dyDescent="0.2">
      <c r="A410" s="110"/>
      <c r="B410" s="111"/>
      <c r="C410" s="112"/>
      <c r="D410" s="112"/>
      <c r="E410" s="112"/>
      <c r="F410" s="112"/>
      <c r="G410" s="113"/>
      <c r="H410" s="113"/>
    </row>
    <row r="411" spans="1:8" s="25" customFormat="1" x14ac:dyDescent="0.2">
      <c r="A411" s="110"/>
      <c r="B411" s="111"/>
      <c r="C411" s="112"/>
      <c r="D411" s="112"/>
      <c r="E411" s="112"/>
      <c r="F411" s="112"/>
      <c r="G411" s="113"/>
      <c r="H411" s="113"/>
    </row>
    <row r="412" spans="1:8" s="25" customFormat="1" x14ac:dyDescent="0.2">
      <c r="A412" s="110"/>
      <c r="B412" s="111"/>
      <c r="C412" s="112"/>
      <c r="D412" s="112"/>
      <c r="E412" s="112"/>
      <c r="F412" s="112"/>
      <c r="G412" s="113"/>
      <c r="H412" s="113"/>
    </row>
    <row r="413" spans="1:8" s="25" customFormat="1" x14ac:dyDescent="0.2">
      <c r="A413" s="110"/>
      <c r="B413" s="111"/>
      <c r="C413" s="112"/>
      <c r="D413" s="112"/>
      <c r="E413" s="112"/>
      <c r="F413" s="112"/>
      <c r="G413" s="113"/>
      <c r="H413" s="113"/>
    </row>
    <row r="414" spans="1:8" s="25" customFormat="1" x14ac:dyDescent="0.2">
      <c r="A414" s="110"/>
      <c r="B414" s="111"/>
      <c r="C414" s="112"/>
      <c r="D414" s="112"/>
      <c r="E414" s="112"/>
      <c r="F414" s="112"/>
      <c r="G414" s="113"/>
      <c r="H414" s="113"/>
    </row>
    <row r="415" spans="1:8" s="25" customFormat="1" x14ac:dyDescent="0.2">
      <c r="A415" s="110"/>
      <c r="B415" s="111"/>
      <c r="C415" s="112"/>
      <c r="D415" s="112"/>
      <c r="E415" s="112"/>
      <c r="F415" s="112"/>
      <c r="G415" s="113"/>
      <c r="H415" s="113"/>
    </row>
    <row r="416" spans="1:8" s="25" customFormat="1" x14ac:dyDescent="0.2">
      <c r="A416" s="110"/>
      <c r="B416" s="111"/>
      <c r="C416" s="112"/>
      <c r="D416" s="112"/>
      <c r="E416" s="112"/>
      <c r="F416" s="112"/>
      <c r="G416" s="113"/>
      <c r="H416" s="113"/>
    </row>
    <row r="417" spans="1:8" s="25" customFormat="1" x14ac:dyDescent="0.2">
      <c r="A417" s="110"/>
      <c r="B417" s="111"/>
      <c r="C417" s="112"/>
      <c r="D417" s="112"/>
      <c r="E417" s="112"/>
      <c r="F417" s="112"/>
      <c r="G417" s="113"/>
      <c r="H417" s="113"/>
    </row>
    <row r="418" spans="1:8" s="25" customFormat="1" x14ac:dyDescent="0.2">
      <c r="A418" s="110"/>
      <c r="B418" s="111"/>
      <c r="C418" s="112"/>
      <c r="D418" s="112"/>
      <c r="E418" s="112"/>
      <c r="F418" s="112"/>
      <c r="G418" s="113"/>
      <c r="H418" s="113"/>
    </row>
    <row r="419" spans="1:8" s="25" customFormat="1" x14ac:dyDescent="0.2">
      <c r="A419" s="110"/>
      <c r="B419" s="111"/>
      <c r="C419" s="112"/>
      <c r="D419" s="112"/>
      <c r="E419" s="112"/>
      <c r="F419" s="112"/>
      <c r="G419" s="113"/>
      <c r="H419" s="113"/>
    </row>
    <row r="420" spans="1:8" s="25" customFormat="1" x14ac:dyDescent="0.2">
      <c r="A420" s="110"/>
      <c r="B420" s="111"/>
      <c r="C420" s="112"/>
      <c r="D420" s="112"/>
      <c r="E420" s="112"/>
      <c r="F420" s="112"/>
      <c r="G420" s="113"/>
      <c r="H420" s="113"/>
    </row>
    <row r="421" spans="1:8" s="25" customFormat="1" x14ac:dyDescent="0.2">
      <c r="A421" s="110"/>
      <c r="B421" s="111"/>
      <c r="C421" s="112"/>
      <c r="D421" s="112"/>
      <c r="E421" s="112"/>
      <c r="F421" s="112"/>
      <c r="G421" s="113"/>
      <c r="H421" s="113"/>
    </row>
    <row r="422" spans="1:8" s="25" customFormat="1" x14ac:dyDescent="0.2">
      <c r="A422" s="110"/>
      <c r="B422" s="111"/>
      <c r="C422" s="112"/>
      <c r="D422" s="112"/>
      <c r="E422" s="112"/>
      <c r="F422" s="112"/>
      <c r="G422" s="113"/>
      <c r="H422" s="113"/>
    </row>
    <row r="423" spans="1:8" s="25" customFormat="1" x14ac:dyDescent="0.2">
      <c r="A423" s="110"/>
      <c r="B423" s="111"/>
      <c r="C423" s="112"/>
      <c r="D423" s="112"/>
      <c r="E423" s="112"/>
      <c r="F423" s="112"/>
      <c r="G423" s="113"/>
      <c r="H423" s="113"/>
    </row>
    <row r="424" spans="1:8" s="25" customFormat="1" x14ac:dyDescent="0.2">
      <c r="A424" s="110"/>
      <c r="B424" s="111"/>
      <c r="C424" s="112"/>
      <c r="D424" s="112"/>
      <c r="E424" s="112"/>
      <c r="F424" s="112"/>
      <c r="G424" s="113"/>
      <c r="H424" s="113"/>
    </row>
    <row r="425" spans="1:8" s="25" customFormat="1" x14ac:dyDescent="0.2">
      <c r="A425" s="110"/>
      <c r="B425" s="111"/>
      <c r="C425" s="112"/>
      <c r="D425" s="112"/>
      <c r="E425" s="112"/>
      <c r="F425" s="112"/>
      <c r="G425" s="113"/>
      <c r="H425" s="113"/>
    </row>
    <row r="426" spans="1:8" s="25" customFormat="1" x14ac:dyDescent="0.2">
      <c r="A426" s="110"/>
      <c r="B426" s="111"/>
      <c r="C426" s="112"/>
      <c r="D426" s="112"/>
      <c r="E426" s="112"/>
      <c r="F426" s="112"/>
      <c r="G426" s="113"/>
      <c r="H426" s="113"/>
    </row>
    <row r="427" spans="1:8" s="25" customFormat="1" x14ac:dyDescent="0.2">
      <c r="A427" s="110"/>
      <c r="B427" s="111"/>
      <c r="C427" s="112"/>
      <c r="D427" s="112"/>
      <c r="E427" s="112"/>
      <c r="F427" s="112"/>
      <c r="G427" s="113"/>
      <c r="H427" s="113"/>
    </row>
    <row r="428" spans="1:8" s="25" customFormat="1" x14ac:dyDescent="0.2">
      <c r="A428" s="110"/>
      <c r="B428" s="111"/>
      <c r="C428" s="112"/>
      <c r="D428" s="112"/>
      <c r="E428" s="112"/>
      <c r="F428" s="112"/>
      <c r="G428" s="113"/>
      <c r="H428" s="113"/>
    </row>
    <row r="429" spans="1:8" s="25" customFormat="1" x14ac:dyDescent="0.2">
      <c r="A429" s="110"/>
      <c r="B429" s="111"/>
      <c r="C429" s="112"/>
      <c r="D429" s="112"/>
      <c r="E429" s="112"/>
      <c r="F429" s="112"/>
      <c r="G429" s="113"/>
      <c r="H429" s="113"/>
    </row>
    <row r="430" spans="1:8" s="25" customFormat="1" x14ac:dyDescent="0.2">
      <c r="A430" s="110"/>
      <c r="B430" s="111"/>
      <c r="C430" s="112"/>
      <c r="D430" s="112"/>
      <c r="E430" s="112"/>
      <c r="F430" s="112"/>
      <c r="G430" s="113"/>
      <c r="H430" s="113"/>
    </row>
  </sheetData>
  <mergeCells count="35">
    <mergeCell ref="B20:F20"/>
    <mergeCell ref="B21:F21"/>
    <mergeCell ref="B22:F22"/>
    <mergeCell ref="I11:K11"/>
    <mergeCell ref="I34:K34"/>
    <mergeCell ref="I26:K26"/>
    <mergeCell ref="B27:F27"/>
    <mergeCell ref="B28:F28"/>
    <mergeCell ref="B29:F29"/>
    <mergeCell ref="I30:K30"/>
    <mergeCell ref="B31:F31"/>
    <mergeCell ref="B32:F32"/>
    <mergeCell ref="B33:F33"/>
    <mergeCell ref="A1:L1"/>
    <mergeCell ref="A2:L2"/>
    <mergeCell ref="A3:A4"/>
    <mergeCell ref="B3:F4"/>
    <mergeCell ref="H3:K3"/>
    <mergeCell ref="L3:L4"/>
    <mergeCell ref="B10:F10"/>
    <mergeCell ref="B12:F12"/>
    <mergeCell ref="B25:F25"/>
    <mergeCell ref="I7:K7"/>
    <mergeCell ref="B8:F8"/>
    <mergeCell ref="I14:K14"/>
    <mergeCell ref="B15:F15"/>
    <mergeCell ref="I18:K18"/>
    <mergeCell ref="B11:F11"/>
    <mergeCell ref="B24:F24"/>
    <mergeCell ref="B19:F19"/>
    <mergeCell ref="I22:K22"/>
    <mergeCell ref="B23:F23"/>
    <mergeCell ref="B13:F13"/>
    <mergeCell ref="B16:F16"/>
    <mergeCell ref="B17:F17"/>
  </mergeCells>
  <printOptions horizontalCentered="1"/>
  <pageMargins left="0.25" right="0.25" top="0.75" bottom="0.75" header="0.3" footer="0.3"/>
  <pageSetup paperSize="9" scale="5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438"/>
  <sheetViews>
    <sheetView view="pageBreakPreview" topLeftCell="A10" zoomScaleNormal="100" zoomScaleSheetLayoutView="100" workbookViewId="0">
      <selection activeCell="B18" sqref="B18"/>
    </sheetView>
  </sheetViews>
  <sheetFormatPr defaultRowHeight="12.75" x14ac:dyDescent="0.2"/>
  <cols>
    <col min="1" max="1" width="8.7109375" style="16" customWidth="1"/>
    <col min="2" max="2" width="60.85546875" style="16" customWidth="1"/>
    <col min="3" max="3" width="5.7109375" style="16" bestFit="1" customWidth="1"/>
    <col min="4" max="4" width="7.7109375" style="16" bestFit="1" customWidth="1"/>
    <col min="5" max="5" width="15.28515625" style="16" customWidth="1"/>
    <col min="6" max="7" width="11" style="16" bestFit="1" customWidth="1"/>
    <col min="8" max="14" width="5.7109375" style="16" hidden="1" customWidth="1"/>
    <col min="15" max="18" width="5.7109375" style="16" customWidth="1"/>
    <col min="19" max="24" width="9.140625" style="16" customWidth="1"/>
    <col min="25" max="16384" width="9.140625" style="16"/>
  </cols>
  <sheetData>
    <row r="1" spans="1:13" s="128" customFormat="1" ht="22.5" customHeight="1" thickTop="1" x14ac:dyDescent="0.25">
      <c r="A1" s="822" t="s">
        <v>91</v>
      </c>
      <c r="B1" s="823"/>
      <c r="C1" s="823"/>
      <c r="D1" s="823"/>
      <c r="E1" s="823"/>
      <c r="F1" s="823"/>
      <c r="G1" s="823"/>
      <c r="H1" s="126"/>
      <c r="I1" s="126"/>
      <c r="J1" s="126"/>
      <c r="K1" s="126"/>
      <c r="L1" s="126"/>
      <c r="M1" s="127"/>
    </row>
    <row r="2" spans="1:13" s="128" customFormat="1" ht="33.75" customHeight="1" x14ac:dyDescent="0.2">
      <c r="A2" s="129" t="s">
        <v>35</v>
      </c>
      <c r="B2" s="130" t="s">
        <v>36</v>
      </c>
      <c r="C2" s="130" t="s">
        <v>59</v>
      </c>
      <c r="D2" s="130"/>
      <c r="E2" s="130" t="s">
        <v>37</v>
      </c>
      <c r="F2" s="131" t="s">
        <v>60</v>
      </c>
      <c r="G2" s="131" t="s">
        <v>56</v>
      </c>
      <c r="H2" s="132"/>
      <c r="I2" s="132"/>
      <c r="J2" s="132"/>
      <c r="K2" s="132"/>
      <c r="L2" s="132"/>
      <c r="M2" s="133"/>
    </row>
    <row r="3" spans="1:13" s="128" customFormat="1" ht="22.5" customHeight="1" x14ac:dyDescent="0.25">
      <c r="A3" s="251">
        <v>1</v>
      </c>
      <c r="B3" s="242" t="s">
        <v>424</v>
      </c>
      <c r="C3" s="242"/>
      <c r="D3" s="242"/>
      <c r="E3" s="242"/>
      <c r="F3" s="252"/>
      <c r="G3" s="252"/>
      <c r="H3" s="132"/>
      <c r="I3" s="132"/>
      <c r="J3" s="132"/>
      <c r="K3" s="132"/>
      <c r="L3" s="132"/>
      <c r="M3" s="133"/>
    </row>
    <row r="4" spans="1:13" s="145" customFormat="1" ht="108" customHeight="1" x14ac:dyDescent="0.2">
      <c r="A4" s="140" t="s">
        <v>62</v>
      </c>
      <c r="B4" s="141" t="s">
        <v>106</v>
      </c>
      <c r="C4" s="142"/>
      <c r="D4" s="142"/>
      <c r="E4" s="143"/>
      <c r="F4" s="143"/>
      <c r="G4" s="144"/>
      <c r="H4" s="135"/>
      <c r="I4" s="253"/>
      <c r="J4" s="135"/>
      <c r="K4" s="135"/>
      <c r="L4" s="135"/>
      <c r="M4" s="138"/>
    </row>
    <row r="5" spans="1:13" s="150" customFormat="1" ht="15" customHeight="1" x14ac:dyDescent="0.2">
      <c r="A5" s="146" t="s">
        <v>64</v>
      </c>
      <c r="B5" s="147" t="s">
        <v>46</v>
      </c>
      <c r="C5" s="142" t="s">
        <v>9</v>
      </c>
      <c r="D5" s="142" t="s">
        <v>549</v>
      </c>
      <c r="E5" s="148">
        <f>'HARVESTING TANK '!L7</f>
        <v>3685.5</v>
      </c>
      <c r="F5" s="148"/>
      <c r="G5" s="144"/>
      <c r="H5" s="149"/>
      <c r="I5" s="149"/>
      <c r="J5" s="149"/>
      <c r="K5" s="135"/>
      <c r="L5" s="135"/>
      <c r="M5" s="153"/>
    </row>
    <row r="6" spans="1:13" s="145" customFormat="1" ht="112.5" customHeight="1" x14ac:dyDescent="0.2">
      <c r="A6" s="140" t="s">
        <v>66</v>
      </c>
      <c r="B6" s="141" t="s">
        <v>70</v>
      </c>
      <c r="C6" s="142" t="s">
        <v>9</v>
      </c>
      <c r="D6" s="142" t="s">
        <v>547</v>
      </c>
      <c r="E6" s="148">
        <f>'HARVESTING TANK '!L11</f>
        <v>567</v>
      </c>
      <c r="F6" s="148"/>
      <c r="G6" s="144"/>
      <c r="H6" s="135"/>
      <c r="I6" s="135"/>
      <c r="J6" s="135"/>
      <c r="K6" s="135"/>
      <c r="L6" s="135"/>
      <c r="M6" s="138"/>
    </row>
    <row r="7" spans="1:13" s="145" customFormat="1" ht="93.75" customHeight="1" x14ac:dyDescent="0.2">
      <c r="A7" s="140" t="s">
        <v>68</v>
      </c>
      <c r="B7" s="141" t="s">
        <v>72</v>
      </c>
      <c r="C7" s="142"/>
      <c r="D7" s="142"/>
      <c r="E7" s="151"/>
      <c r="F7" s="148"/>
      <c r="G7" s="144"/>
      <c r="H7" s="135"/>
      <c r="I7" s="135"/>
      <c r="J7" s="135"/>
      <c r="K7" s="135"/>
      <c r="L7" s="135"/>
      <c r="M7" s="138"/>
    </row>
    <row r="8" spans="1:13" s="150" customFormat="1" ht="15" customHeight="1" x14ac:dyDescent="0.2">
      <c r="A8" s="146" t="s">
        <v>64</v>
      </c>
      <c r="B8" s="147" t="s">
        <v>73</v>
      </c>
      <c r="C8" s="142" t="s">
        <v>9</v>
      </c>
      <c r="D8" s="142" t="s">
        <v>550</v>
      </c>
      <c r="E8" s="148">
        <f>'HARVESTING TANK '!L14</f>
        <v>141.75</v>
      </c>
      <c r="F8" s="148"/>
      <c r="G8" s="144"/>
      <c r="H8" s="149"/>
      <c r="I8" s="149"/>
      <c r="J8" s="149"/>
      <c r="K8" s="135"/>
      <c r="L8" s="135"/>
      <c r="M8" s="153"/>
    </row>
    <row r="9" spans="1:13" s="145" customFormat="1" ht="164.25" customHeight="1" x14ac:dyDescent="0.2">
      <c r="A9" s="140" t="s">
        <v>69</v>
      </c>
      <c r="B9" s="141" t="s">
        <v>121</v>
      </c>
      <c r="C9" s="142"/>
      <c r="D9" s="142"/>
      <c r="E9" s="151"/>
      <c r="F9" s="148"/>
      <c r="G9" s="144"/>
      <c r="H9" s="135"/>
      <c r="I9" s="135"/>
      <c r="J9" s="135"/>
      <c r="K9" s="135"/>
      <c r="L9" s="135"/>
      <c r="M9" s="138"/>
    </row>
    <row r="10" spans="1:13" s="150" customFormat="1" ht="15" customHeight="1" x14ac:dyDescent="0.2">
      <c r="A10" s="146" t="s">
        <v>64</v>
      </c>
      <c r="B10" s="147" t="s">
        <v>101</v>
      </c>
      <c r="C10" s="142" t="s">
        <v>9</v>
      </c>
      <c r="D10" s="142" t="s">
        <v>551</v>
      </c>
      <c r="E10" s="148">
        <f>'HARVESTING TANK '!L18</f>
        <v>425.25</v>
      </c>
      <c r="F10" s="148"/>
      <c r="G10" s="144"/>
      <c r="H10" s="149">
        <f>E10*2.75%</f>
        <v>11.694375000000001</v>
      </c>
      <c r="I10" s="149">
        <v>223</v>
      </c>
      <c r="J10" s="149">
        <f>I10*H10</f>
        <v>2607.8456250000004</v>
      </c>
      <c r="K10" s="135"/>
      <c r="L10" s="135"/>
      <c r="M10" s="153"/>
    </row>
    <row r="11" spans="1:13" s="150" customFormat="1" ht="15" customHeight="1" x14ac:dyDescent="0.2">
      <c r="A11" s="146" t="s">
        <v>75</v>
      </c>
      <c r="B11" s="147" t="s">
        <v>102</v>
      </c>
      <c r="C11" s="142" t="s">
        <v>9</v>
      </c>
      <c r="D11" s="142" t="s">
        <v>552</v>
      </c>
      <c r="E11" s="148">
        <f>'HARVESTING TANK '!L22</f>
        <v>284.78249999999997</v>
      </c>
      <c r="F11" s="148"/>
      <c r="G11" s="144"/>
      <c r="H11" s="149">
        <f>E11*2.75%</f>
        <v>7.831518749999999</v>
      </c>
      <c r="I11" s="149">
        <v>223</v>
      </c>
      <c r="J11" s="149">
        <f t="shared" ref="J11:J12" si="0">I11*H11</f>
        <v>1746.4286812499997</v>
      </c>
      <c r="K11" s="135"/>
      <c r="L11" s="135"/>
      <c r="M11" s="153"/>
    </row>
    <row r="12" spans="1:13" s="150" customFormat="1" ht="15" customHeight="1" x14ac:dyDescent="0.2">
      <c r="A12" s="146" t="s">
        <v>76</v>
      </c>
      <c r="B12" s="147" t="s">
        <v>103</v>
      </c>
      <c r="C12" s="142" t="s">
        <v>9</v>
      </c>
      <c r="D12" s="142" t="s">
        <v>553</v>
      </c>
      <c r="E12" s="148">
        <f>'HARVESTING TANK '!L26</f>
        <v>0</v>
      </c>
      <c r="F12" s="148"/>
      <c r="G12" s="144"/>
      <c r="H12" s="149">
        <f>E12*2.75%</f>
        <v>0</v>
      </c>
      <c r="I12" s="149">
        <v>223</v>
      </c>
      <c r="J12" s="149">
        <f t="shared" si="0"/>
        <v>0</v>
      </c>
      <c r="K12" s="135">
        <f>SUM(J10:J12)</f>
        <v>4354.2743062500003</v>
      </c>
      <c r="L12" s="135"/>
      <c r="M12" s="153"/>
    </row>
    <row r="13" spans="1:13" s="145" customFormat="1" ht="93.75" customHeight="1" x14ac:dyDescent="0.2">
      <c r="A13" s="140" t="s">
        <v>71</v>
      </c>
      <c r="B13" s="141" t="s">
        <v>80</v>
      </c>
      <c r="C13" s="142" t="s">
        <v>81</v>
      </c>
      <c r="D13" s="561" t="s">
        <v>559</v>
      </c>
      <c r="E13" s="148">
        <f>K12</f>
        <v>4354.2743062500003</v>
      </c>
      <c r="F13" s="148"/>
      <c r="G13" s="144"/>
      <c r="H13" s="135"/>
      <c r="I13" s="135"/>
      <c r="J13" s="135"/>
      <c r="K13" s="135"/>
      <c r="L13" s="135"/>
      <c r="M13" s="138"/>
    </row>
    <row r="14" spans="1:13" s="145" customFormat="1" ht="46.5" customHeight="1" x14ac:dyDescent="0.2">
      <c r="A14" s="140" t="s">
        <v>74</v>
      </c>
      <c r="B14" s="141" t="s">
        <v>119</v>
      </c>
      <c r="C14" s="142" t="s">
        <v>18</v>
      </c>
      <c r="D14" s="142" t="s">
        <v>560</v>
      </c>
      <c r="E14" s="148">
        <f>'HARVESTING TANK '!L30</f>
        <v>3118.5</v>
      </c>
      <c r="F14" s="148"/>
      <c r="G14" s="144"/>
      <c r="H14" s="135"/>
      <c r="I14" s="135"/>
      <c r="J14" s="135"/>
      <c r="K14" s="135"/>
      <c r="L14" s="135"/>
      <c r="M14" s="138"/>
    </row>
    <row r="15" spans="1:13" s="145" customFormat="1" ht="39.75" customHeight="1" x14ac:dyDescent="0.2">
      <c r="A15" s="140" t="s">
        <v>79</v>
      </c>
      <c r="B15" s="141" t="s">
        <v>104</v>
      </c>
      <c r="C15" s="142" t="s">
        <v>9</v>
      </c>
      <c r="D15" s="561" t="s">
        <v>560</v>
      </c>
      <c r="E15" s="148">
        <f>'HARVESTING TANK '!L34</f>
        <v>3118.5</v>
      </c>
      <c r="F15" s="148"/>
      <c r="G15" s="144"/>
      <c r="H15" s="135"/>
      <c r="I15" s="135"/>
      <c r="J15" s="135"/>
      <c r="K15" s="135"/>
      <c r="L15" s="135"/>
      <c r="M15" s="138"/>
    </row>
    <row r="16" spans="1:13" s="150" customFormat="1" ht="24.95" customHeight="1" x14ac:dyDescent="0.2">
      <c r="A16" s="708" t="s">
        <v>109</v>
      </c>
      <c r="B16" s="709"/>
      <c r="C16" s="709"/>
      <c r="D16" s="709"/>
      <c r="E16" s="709"/>
      <c r="F16" s="709"/>
      <c r="G16" s="154">
        <f>SUM(G4:G15)</f>
        <v>0</v>
      </c>
      <c r="H16" s="149"/>
      <c r="I16" s="149"/>
      <c r="J16" s="149"/>
      <c r="K16" s="135"/>
      <c r="L16" s="135"/>
      <c r="M16" s="153"/>
    </row>
    <row r="17" spans="2:2" s="150" customFormat="1" x14ac:dyDescent="0.2"/>
    <row r="18" spans="2:2" s="150" customFormat="1" x14ac:dyDescent="0.2"/>
    <row r="19" spans="2:2" s="150" customFormat="1" x14ac:dyDescent="0.2"/>
    <row r="20" spans="2:2" s="150" customFormat="1" x14ac:dyDescent="0.2"/>
    <row r="21" spans="2:2" s="150" customFormat="1" x14ac:dyDescent="0.2">
      <c r="B21" s="150">
        <f>2201/10.76</f>
        <v>204.5539033457249</v>
      </c>
    </row>
    <row r="22" spans="2:2" s="150" customFormat="1" x14ac:dyDescent="0.2"/>
    <row r="23" spans="2:2" s="150" customFormat="1" x14ac:dyDescent="0.2"/>
    <row r="24" spans="2:2" s="150" customFormat="1" x14ac:dyDescent="0.2"/>
    <row r="25" spans="2:2" s="150" customFormat="1" x14ac:dyDescent="0.2"/>
    <row r="26" spans="2:2" s="150" customFormat="1" x14ac:dyDescent="0.2"/>
    <row r="27" spans="2:2" s="150" customFormat="1" x14ac:dyDescent="0.2"/>
    <row r="28" spans="2:2" s="150" customFormat="1" x14ac:dyDescent="0.2"/>
    <row r="29" spans="2:2" s="150" customFormat="1" x14ac:dyDescent="0.2"/>
    <row r="30" spans="2:2" s="150" customFormat="1" x14ac:dyDescent="0.2"/>
    <row r="31" spans="2:2" s="150" customFormat="1" x14ac:dyDescent="0.2"/>
    <row r="32" spans="2:2" s="150" customFormat="1" x14ac:dyDescent="0.2"/>
    <row r="33" s="150" customFormat="1" x14ac:dyDescent="0.2"/>
    <row r="34" s="150" customFormat="1" x14ac:dyDescent="0.2"/>
    <row r="35" s="150" customFormat="1" x14ac:dyDescent="0.2"/>
    <row r="36" s="150" customFormat="1" x14ac:dyDescent="0.2"/>
    <row r="37" s="150" customFormat="1" x14ac:dyDescent="0.2"/>
    <row r="38" s="150" customFormat="1" x14ac:dyDescent="0.2"/>
    <row r="39" s="150" customFormat="1" x14ac:dyDescent="0.2"/>
    <row r="40" s="150" customFormat="1" x14ac:dyDescent="0.2"/>
    <row r="41" s="150" customFormat="1" x14ac:dyDescent="0.2"/>
    <row r="42" s="150" customFormat="1" x14ac:dyDescent="0.2"/>
    <row r="43" s="150" customFormat="1" x14ac:dyDescent="0.2"/>
    <row r="44" s="150" customFormat="1" x14ac:dyDescent="0.2"/>
    <row r="45" s="150" customFormat="1" x14ac:dyDescent="0.2"/>
    <row r="46" s="150" customFormat="1" x14ac:dyDescent="0.2"/>
    <row r="47" s="150" customFormat="1" x14ac:dyDescent="0.2"/>
    <row r="48" s="150" customFormat="1" x14ac:dyDescent="0.2"/>
    <row r="49" s="150" customFormat="1" x14ac:dyDescent="0.2"/>
    <row r="50" s="150" customFormat="1" x14ac:dyDescent="0.2"/>
    <row r="51" s="150" customFormat="1" x14ac:dyDescent="0.2"/>
    <row r="52" s="150" customFormat="1" x14ac:dyDescent="0.2"/>
    <row r="53" s="150" customFormat="1" x14ac:dyDescent="0.2"/>
    <row r="54" s="150" customFormat="1" x14ac:dyDescent="0.2"/>
    <row r="55" s="150" customFormat="1" x14ac:dyDescent="0.2"/>
    <row r="56" s="150" customFormat="1" x14ac:dyDescent="0.2"/>
    <row r="57" s="150" customFormat="1" x14ac:dyDescent="0.2"/>
    <row r="58" s="150" customFormat="1" x14ac:dyDescent="0.2"/>
    <row r="59" s="150" customFormat="1" x14ac:dyDescent="0.2"/>
    <row r="60" s="150" customFormat="1" x14ac:dyDescent="0.2"/>
    <row r="61" s="150" customFormat="1" x14ac:dyDescent="0.2"/>
    <row r="62" s="150" customFormat="1" x14ac:dyDescent="0.2"/>
    <row r="63" s="150" customFormat="1" x14ac:dyDescent="0.2"/>
    <row r="64" s="150" customFormat="1" x14ac:dyDescent="0.2"/>
    <row r="65" s="150" customFormat="1" x14ac:dyDescent="0.2"/>
    <row r="66" s="150" customFormat="1" x14ac:dyDescent="0.2"/>
    <row r="67" s="150" customFormat="1" x14ac:dyDescent="0.2"/>
    <row r="68" s="150" customFormat="1" x14ac:dyDescent="0.2"/>
    <row r="69" s="150" customFormat="1" x14ac:dyDescent="0.2"/>
    <row r="70" s="150" customFormat="1" x14ac:dyDescent="0.2"/>
    <row r="71" s="150" customFormat="1" x14ac:dyDescent="0.2"/>
    <row r="72" s="150" customFormat="1" x14ac:dyDescent="0.2"/>
    <row r="73" s="150" customFormat="1" x14ac:dyDescent="0.2"/>
    <row r="74" s="150" customFormat="1" x14ac:dyDescent="0.2"/>
    <row r="75" s="150" customFormat="1" x14ac:dyDescent="0.2"/>
    <row r="76" s="150" customFormat="1" x14ac:dyDescent="0.2"/>
    <row r="77" s="150" customFormat="1" x14ac:dyDescent="0.2"/>
    <row r="78" s="150" customFormat="1" x14ac:dyDescent="0.2"/>
    <row r="79" s="150" customFormat="1" x14ac:dyDescent="0.2"/>
    <row r="80" s="150" customFormat="1" x14ac:dyDescent="0.2"/>
    <row r="81" s="150" customFormat="1" x14ac:dyDescent="0.2"/>
    <row r="82" s="150" customFormat="1" x14ac:dyDescent="0.2"/>
    <row r="83" s="150" customFormat="1" x14ac:dyDescent="0.2"/>
    <row r="84" s="150" customFormat="1" x14ac:dyDescent="0.2"/>
    <row r="85" s="150" customFormat="1" x14ac:dyDescent="0.2"/>
    <row r="86" s="150" customFormat="1" x14ac:dyDescent="0.2"/>
    <row r="87" s="150" customFormat="1" x14ac:dyDescent="0.2"/>
    <row r="88" s="150" customFormat="1" x14ac:dyDescent="0.2"/>
    <row r="89" s="150" customFormat="1" x14ac:dyDescent="0.2"/>
    <row r="90" s="150" customFormat="1" x14ac:dyDescent="0.2"/>
    <row r="91" s="150" customFormat="1" x14ac:dyDescent="0.2"/>
    <row r="92" s="150" customFormat="1" x14ac:dyDescent="0.2"/>
    <row r="93" s="150" customFormat="1" x14ac:dyDescent="0.2"/>
    <row r="94" s="150" customFormat="1" x14ac:dyDescent="0.2"/>
    <row r="95" s="150" customFormat="1" x14ac:dyDescent="0.2"/>
    <row r="96" s="150" customFormat="1" x14ac:dyDescent="0.2"/>
    <row r="97" s="150" customFormat="1" x14ac:dyDescent="0.2"/>
    <row r="98" s="150" customFormat="1" x14ac:dyDescent="0.2"/>
    <row r="99" s="150" customFormat="1" x14ac:dyDescent="0.2"/>
    <row r="100" s="150" customFormat="1" x14ac:dyDescent="0.2"/>
    <row r="101" s="150" customFormat="1" x14ac:dyDescent="0.2"/>
    <row r="102" s="150" customFormat="1" x14ac:dyDescent="0.2"/>
    <row r="103" s="150" customFormat="1" x14ac:dyDescent="0.2"/>
    <row r="104" s="150" customFormat="1" x14ac:dyDescent="0.2"/>
    <row r="105" s="150" customFormat="1" x14ac:dyDescent="0.2"/>
    <row r="106" s="150" customFormat="1" x14ac:dyDescent="0.2"/>
    <row r="107" s="150" customFormat="1" x14ac:dyDescent="0.2"/>
    <row r="108" s="150" customFormat="1" x14ac:dyDescent="0.2"/>
    <row r="109" s="150" customFormat="1" x14ac:dyDescent="0.2"/>
    <row r="110" s="150" customFormat="1" x14ac:dyDescent="0.2"/>
    <row r="111" s="150" customFormat="1" x14ac:dyDescent="0.2"/>
    <row r="112" s="150" customFormat="1" x14ac:dyDescent="0.2"/>
    <row r="113" s="150" customFormat="1" x14ac:dyDescent="0.2"/>
    <row r="114" s="150" customFormat="1" x14ac:dyDescent="0.2"/>
    <row r="115" s="150" customFormat="1" x14ac:dyDescent="0.2"/>
    <row r="116" s="150" customFormat="1" x14ac:dyDescent="0.2"/>
    <row r="117" s="150" customFormat="1" x14ac:dyDescent="0.2"/>
    <row r="118" s="150" customFormat="1" x14ac:dyDescent="0.2"/>
    <row r="119" s="150" customFormat="1" x14ac:dyDescent="0.2"/>
    <row r="120" s="150" customFormat="1" x14ac:dyDescent="0.2"/>
    <row r="121" s="150" customFormat="1" x14ac:dyDescent="0.2"/>
    <row r="122" s="150" customFormat="1" x14ac:dyDescent="0.2"/>
    <row r="123" s="150" customFormat="1" x14ac:dyDescent="0.2"/>
    <row r="124" s="150" customFormat="1" x14ac:dyDescent="0.2"/>
    <row r="125" s="150" customFormat="1" x14ac:dyDescent="0.2"/>
    <row r="126" s="150" customFormat="1" x14ac:dyDescent="0.2"/>
    <row r="127" s="150" customFormat="1" x14ac:dyDescent="0.2"/>
    <row r="128" s="150" customFormat="1" x14ac:dyDescent="0.2"/>
    <row r="129" s="150" customFormat="1" x14ac:dyDescent="0.2"/>
    <row r="130" s="150" customFormat="1" x14ac:dyDescent="0.2"/>
    <row r="131" s="150" customFormat="1" x14ac:dyDescent="0.2"/>
    <row r="132" s="150" customFormat="1" x14ac:dyDescent="0.2"/>
    <row r="133" s="150" customFormat="1" x14ac:dyDescent="0.2"/>
    <row r="134" s="150" customFormat="1" x14ac:dyDescent="0.2"/>
    <row r="135" s="150" customFormat="1" x14ac:dyDescent="0.2"/>
    <row r="136" s="150" customFormat="1" x14ac:dyDescent="0.2"/>
    <row r="137" s="150" customFormat="1" x14ac:dyDescent="0.2"/>
    <row r="138" s="150" customFormat="1" x14ac:dyDescent="0.2"/>
    <row r="139" s="150" customFormat="1" x14ac:dyDescent="0.2"/>
    <row r="140" s="150" customFormat="1" x14ac:dyDescent="0.2"/>
    <row r="141" s="150" customFormat="1" x14ac:dyDescent="0.2"/>
    <row r="142" s="150" customFormat="1" x14ac:dyDescent="0.2"/>
    <row r="143" s="150" customFormat="1" x14ac:dyDescent="0.2"/>
    <row r="144" s="150" customFormat="1" x14ac:dyDescent="0.2"/>
    <row r="145" s="150" customFormat="1" x14ac:dyDescent="0.2"/>
    <row r="146" s="150" customFormat="1" x14ac:dyDescent="0.2"/>
    <row r="147" s="150" customFormat="1" x14ac:dyDescent="0.2"/>
    <row r="148" s="150" customFormat="1" x14ac:dyDescent="0.2"/>
    <row r="149" s="150" customFormat="1" x14ac:dyDescent="0.2"/>
    <row r="150" s="150" customFormat="1" x14ac:dyDescent="0.2"/>
    <row r="151" s="150" customFormat="1" x14ac:dyDescent="0.2"/>
    <row r="152" s="150" customFormat="1" x14ac:dyDescent="0.2"/>
    <row r="153" s="150" customFormat="1" x14ac:dyDescent="0.2"/>
    <row r="154" s="150" customFormat="1" x14ac:dyDescent="0.2"/>
    <row r="155" s="150" customFormat="1" x14ac:dyDescent="0.2"/>
    <row r="156" s="150" customFormat="1" x14ac:dyDescent="0.2"/>
    <row r="157" s="150" customFormat="1" x14ac:dyDescent="0.2"/>
    <row r="158" s="150" customFormat="1" x14ac:dyDescent="0.2"/>
    <row r="159" s="150" customFormat="1" x14ac:dyDescent="0.2"/>
    <row r="160" s="150" customFormat="1" x14ac:dyDescent="0.2"/>
    <row r="161" s="150" customFormat="1" x14ac:dyDescent="0.2"/>
    <row r="162" s="150" customFormat="1" x14ac:dyDescent="0.2"/>
    <row r="163" s="150" customFormat="1" x14ac:dyDescent="0.2"/>
    <row r="164" s="150" customFormat="1" x14ac:dyDescent="0.2"/>
    <row r="165" s="150" customFormat="1" x14ac:dyDescent="0.2"/>
    <row r="166" s="150" customFormat="1" x14ac:dyDescent="0.2"/>
    <row r="167" s="150" customFormat="1" x14ac:dyDescent="0.2"/>
    <row r="168" s="150" customFormat="1" x14ac:dyDescent="0.2"/>
    <row r="169" s="150" customFormat="1" x14ac:dyDescent="0.2"/>
    <row r="170" s="150" customFormat="1" x14ac:dyDescent="0.2"/>
    <row r="171" s="150" customFormat="1" x14ac:dyDescent="0.2"/>
    <row r="172" s="150" customFormat="1" x14ac:dyDescent="0.2"/>
    <row r="173" s="150" customFormat="1" x14ac:dyDescent="0.2"/>
    <row r="174" s="150" customFormat="1" x14ac:dyDescent="0.2"/>
    <row r="175" s="150" customFormat="1" x14ac:dyDescent="0.2"/>
    <row r="176" s="150" customFormat="1" x14ac:dyDescent="0.2"/>
    <row r="177" s="150" customFormat="1" x14ac:dyDescent="0.2"/>
    <row r="178" s="150" customFormat="1" x14ac:dyDescent="0.2"/>
    <row r="179" s="150" customFormat="1" x14ac:dyDescent="0.2"/>
    <row r="180" s="150" customFormat="1" x14ac:dyDescent="0.2"/>
    <row r="181" s="150" customFormat="1" x14ac:dyDescent="0.2"/>
    <row r="182" s="150" customFormat="1" x14ac:dyDescent="0.2"/>
    <row r="183" s="150" customFormat="1" x14ac:dyDescent="0.2"/>
    <row r="184" s="150" customFormat="1" x14ac:dyDescent="0.2"/>
    <row r="185" s="150" customFormat="1" x14ac:dyDescent="0.2"/>
    <row r="186" s="150" customFormat="1" x14ac:dyDescent="0.2"/>
    <row r="187" s="150" customFormat="1" x14ac:dyDescent="0.2"/>
    <row r="188" s="150" customFormat="1" x14ac:dyDescent="0.2"/>
    <row r="189" s="150" customFormat="1" x14ac:dyDescent="0.2"/>
    <row r="190" s="150" customFormat="1" x14ac:dyDescent="0.2"/>
    <row r="191" s="150" customFormat="1" x14ac:dyDescent="0.2"/>
    <row r="192" s="150" customFormat="1" x14ac:dyDescent="0.2"/>
    <row r="193" s="150" customFormat="1" x14ac:dyDescent="0.2"/>
    <row r="194" s="150" customFormat="1" x14ac:dyDescent="0.2"/>
    <row r="195" s="150" customFormat="1" x14ac:dyDescent="0.2"/>
    <row r="196" s="150" customFormat="1" x14ac:dyDescent="0.2"/>
    <row r="197" s="150" customFormat="1" x14ac:dyDescent="0.2"/>
    <row r="198" s="150" customFormat="1" x14ac:dyDescent="0.2"/>
    <row r="199" s="150" customFormat="1" x14ac:dyDescent="0.2"/>
    <row r="200" s="150" customFormat="1" x14ac:dyDescent="0.2"/>
    <row r="201" s="150" customFormat="1" x14ac:dyDescent="0.2"/>
    <row r="202" s="150" customFormat="1" x14ac:dyDescent="0.2"/>
    <row r="203" s="150" customFormat="1" x14ac:dyDescent="0.2"/>
    <row r="204" s="150" customFormat="1" x14ac:dyDescent="0.2"/>
    <row r="205" s="150" customFormat="1" x14ac:dyDescent="0.2"/>
    <row r="206" s="150" customFormat="1" x14ac:dyDescent="0.2"/>
    <row r="207" s="150" customFormat="1" x14ac:dyDescent="0.2"/>
    <row r="208" s="150" customFormat="1" x14ac:dyDescent="0.2"/>
    <row r="209" s="150" customFormat="1" x14ac:dyDescent="0.2"/>
    <row r="210" s="150" customFormat="1" x14ac:dyDescent="0.2"/>
    <row r="211" s="150" customFormat="1" x14ac:dyDescent="0.2"/>
    <row r="212" s="150" customFormat="1" x14ac:dyDescent="0.2"/>
    <row r="213" s="150" customFormat="1" x14ac:dyDescent="0.2"/>
    <row r="214" s="150" customFormat="1" x14ac:dyDescent="0.2"/>
    <row r="215" s="150" customFormat="1" x14ac:dyDescent="0.2"/>
    <row r="216" s="150" customFormat="1" x14ac:dyDescent="0.2"/>
    <row r="217" s="150" customFormat="1" x14ac:dyDescent="0.2"/>
    <row r="218" s="150" customFormat="1" x14ac:dyDescent="0.2"/>
    <row r="219" s="150" customFormat="1" x14ac:dyDescent="0.2"/>
    <row r="220" s="150" customFormat="1" x14ac:dyDescent="0.2"/>
    <row r="221" s="150" customFormat="1" x14ac:dyDescent="0.2"/>
    <row r="222" s="150" customFormat="1" x14ac:dyDescent="0.2"/>
    <row r="223" s="150" customFormat="1" x14ac:dyDescent="0.2"/>
    <row r="224" s="150" customFormat="1" x14ac:dyDescent="0.2"/>
    <row r="225" s="150" customFormat="1" x14ac:dyDescent="0.2"/>
    <row r="226" s="150" customFormat="1" x14ac:dyDescent="0.2"/>
    <row r="227" s="150" customFormat="1" x14ac:dyDescent="0.2"/>
    <row r="228" s="150" customFormat="1" x14ac:dyDescent="0.2"/>
    <row r="229" s="150" customFormat="1" x14ac:dyDescent="0.2"/>
    <row r="230" s="150" customFormat="1" x14ac:dyDescent="0.2"/>
    <row r="231" s="150" customFormat="1" x14ac:dyDescent="0.2"/>
    <row r="232" s="150" customFormat="1" x14ac:dyDescent="0.2"/>
    <row r="233" s="150" customFormat="1" x14ac:dyDescent="0.2"/>
    <row r="234" s="150" customFormat="1" x14ac:dyDescent="0.2"/>
    <row r="235" s="150" customFormat="1" x14ac:dyDescent="0.2"/>
    <row r="236" s="150" customFormat="1" x14ac:dyDescent="0.2"/>
    <row r="237" s="150" customFormat="1" x14ac:dyDescent="0.2"/>
    <row r="238" s="150" customFormat="1" x14ac:dyDescent="0.2"/>
    <row r="239" s="150" customFormat="1" x14ac:dyDescent="0.2"/>
    <row r="240" s="150" customFormat="1" x14ac:dyDescent="0.2"/>
    <row r="241" s="150" customFormat="1" x14ac:dyDescent="0.2"/>
    <row r="242" s="150" customFormat="1" x14ac:dyDescent="0.2"/>
    <row r="243" s="150" customFormat="1" x14ac:dyDescent="0.2"/>
    <row r="244" s="150" customFormat="1" x14ac:dyDescent="0.2"/>
    <row r="245" s="150" customFormat="1" x14ac:dyDescent="0.2"/>
    <row r="246" s="150" customFormat="1" x14ac:dyDescent="0.2"/>
    <row r="247" s="150" customFormat="1" x14ac:dyDescent="0.2"/>
    <row r="248" s="150" customFormat="1" x14ac:dyDescent="0.2"/>
    <row r="249" s="150" customFormat="1" x14ac:dyDescent="0.2"/>
    <row r="250" s="150" customFormat="1" x14ac:dyDescent="0.2"/>
    <row r="251" s="150" customFormat="1" x14ac:dyDescent="0.2"/>
    <row r="252" s="150" customFormat="1" x14ac:dyDescent="0.2"/>
    <row r="253" s="150" customFormat="1" x14ac:dyDescent="0.2"/>
    <row r="254" s="150" customFormat="1" x14ac:dyDescent="0.2"/>
    <row r="255" s="150" customFormat="1" x14ac:dyDescent="0.2"/>
    <row r="256" s="150" customFormat="1" x14ac:dyDescent="0.2"/>
    <row r="257" s="150" customFormat="1" x14ac:dyDescent="0.2"/>
    <row r="258" s="150" customFormat="1" x14ac:dyDescent="0.2"/>
    <row r="259" s="150" customFormat="1" x14ac:dyDescent="0.2"/>
    <row r="260" s="150" customFormat="1" x14ac:dyDescent="0.2"/>
    <row r="261" s="150" customFormat="1" x14ac:dyDescent="0.2"/>
    <row r="262" s="26" customFormat="1" x14ac:dyDescent="0.2"/>
    <row r="263" s="26" customFormat="1" x14ac:dyDescent="0.2"/>
    <row r="264" s="26" customFormat="1" x14ac:dyDescent="0.2"/>
    <row r="265" s="26" customFormat="1" x14ac:dyDescent="0.2"/>
    <row r="266" s="26" customFormat="1" x14ac:dyDescent="0.2"/>
    <row r="267" s="26" customFormat="1" x14ac:dyDescent="0.2"/>
    <row r="268" s="26" customFormat="1" x14ac:dyDescent="0.2"/>
    <row r="269" s="26" customFormat="1" x14ac:dyDescent="0.2"/>
    <row r="270" s="26" customFormat="1" x14ac:dyDescent="0.2"/>
    <row r="271" s="26" customFormat="1" x14ac:dyDescent="0.2"/>
    <row r="272" s="26" customFormat="1" x14ac:dyDescent="0.2"/>
    <row r="273" s="26" customFormat="1" x14ac:dyDescent="0.2"/>
    <row r="274" s="26" customFormat="1" x14ac:dyDescent="0.2"/>
    <row r="275" s="26" customFormat="1" x14ac:dyDescent="0.2"/>
    <row r="276" s="26" customFormat="1" x14ac:dyDescent="0.2"/>
    <row r="277" s="26" customFormat="1" x14ac:dyDescent="0.2"/>
    <row r="278" s="26" customFormat="1" x14ac:dyDescent="0.2"/>
    <row r="279" s="26" customFormat="1" x14ac:dyDescent="0.2"/>
    <row r="280" s="26" customFormat="1" x14ac:dyDescent="0.2"/>
    <row r="281" s="26" customFormat="1" x14ac:dyDescent="0.2"/>
    <row r="282" s="26" customFormat="1" x14ac:dyDescent="0.2"/>
    <row r="283" s="26" customFormat="1" x14ac:dyDescent="0.2"/>
    <row r="284" s="26" customFormat="1" x14ac:dyDescent="0.2"/>
    <row r="285" s="26" customFormat="1" x14ac:dyDescent="0.2"/>
    <row r="286" s="26" customFormat="1" x14ac:dyDescent="0.2"/>
    <row r="287" s="26" customFormat="1" x14ac:dyDescent="0.2"/>
    <row r="288" s="26" customFormat="1" x14ac:dyDescent="0.2"/>
    <row r="289" s="26" customFormat="1" x14ac:dyDescent="0.2"/>
    <row r="290" s="26" customFormat="1" x14ac:dyDescent="0.2"/>
    <row r="291" s="26" customFormat="1" x14ac:dyDescent="0.2"/>
    <row r="292" s="26" customFormat="1" x14ac:dyDescent="0.2"/>
    <row r="293" s="26" customFormat="1" x14ac:dyDescent="0.2"/>
    <row r="294" s="26" customFormat="1" x14ac:dyDescent="0.2"/>
    <row r="295" s="26" customFormat="1" x14ac:dyDescent="0.2"/>
    <row r="296" s="26" customFormat="1" x14ac:dyDescent="0.2"/>
    <row r="297" s="26" customFormat="1" x14ac:dyDescent="0.2"/>
    <row r="298" s="26" customFormat="1" x14ac:dyDescent="0.2"/>
    <row r="299" s="26" customFormat="1" x14ac:dyDescent="0.2"/>
    <row r="300" s="26" customFormat="1" x14ac:dyDescent="0.2"/>
    <row r="301" s="26" customFormat="1" x14ac:dyDescent="0.2"/>
    <row r="302" s="26" customFormat="1" x14ac:dyDescent="0.2"/>
    <row r="303" s="26" customFormat="1" x14ac:dyDescent="0.2"/>
    <row r="304" s="26" customFormat="1" x14ac:dyDescent="0.2"/>
    <row r="305" s="26" customFormat="1" x14ac:dyDescent="0.2"/>
    <row r="306" s="26" customFormat="1" x14ac:dyDescent="0.2"/>
    <row r="307" s="26" customFormat="1" x14ac:dyDescent="0.2"/>
    <row r="308" s="26" customFormat="1" x14ac:dyDescent="0.2"/>
    <row r="309" s="26" customFormat="1" x14ac:dyDescent="0.2"/>
    <row r="310" s="26" customFormat="1" x14ac:dyDescent="0.2"/>
    <row r="311" s="26" customFormat="1" x14ac:dyDescent="0.2"/>
    <row r="312" s="26" customFormat="1" x14ac:dyDescent="0.2"/>
    <row r="313" s="26" customFormat="1" x14ac:dyDescent="0.2"/>
    <row r="314" s="26" customFormat="1" x14ac:dyDescent="0.2"/>
    <row r="315" s="26" customFormat="1" x14ac:dyDescent="0.2"/>
    <row r="316" s="26" customFormat="1" x14ac:dyDescent="0.2"/>
    <row r="317" s="26" customFormat="1" x14ac:dyDescent="0.2"/>
    <row r="318" s="26" customFormat="1" x14ac:dyDescent="0.2"/>
    <row r="319" s="26" customFormat="1" x14ac:dyDescent="0.2"/>
    <row r="320" s="26" customFormat="1" x14ac:dyDescent="0.2"/>
    <row r="321" s="26" customFormat="1" x14ac:dyDescent="0.2"/>
    <row r="322" s="26" customFormat="1" x14ac:dyDescent="0.2"/>
    <row r="323" s="26" customFormat="1" x14ac:dyDescent="0.2"/>
    <row r="324" s="26" customFormat="1" x14ac:dyDescent="0.2"/>
    <row r="325" s="26" customFormat="1" x14ac:dyDescent="0.2"/>
    <row r="326" s="26" customFormat="1" x14ac:dyDescent="0.2"/>
    <row r="327" s="26" customFormat="1" x14ac:dyDescent="0.2"/>
    <row r="328" s="26" customFormat="1" x14ac:dyDescent="0.2"/>
    <row r="329" s="26" customFormat="1" x14ac:dyDescent="0.2"/>
    <row r="330" s="26" customFormat="1" x14ac:dyDescent="0.2"/>
    <row r="331" s="26" customFormat="1" x14ac:dyDescent="0.2"/>
    <row r="332" s="26" customFormat="1" x14ac:dyDescent="0.2"/>
    <row r="333" s="26" customFormat="1" x14ac:dyDescent="0.2"/>
    <row r="334" s="26" customFormat="1" x14ac:dyDescent="0.2"/>
    <row r="335" s="26" customFormat="1" x14ac:dyDescent="0.2"/>
    <row r="336" s="26" customFormat="1" x14ac:dyDescent="0.2"/>
    <row r="337" s="26" customFormat="1" x14ac:dyDescent="0.2"/>
    <row r="338" s="26" customFormat="1" x14ac:dyDescent="0.2"/>
    <row r="339" s="26" customFormat="1" x14ac:dyDescent="0.2"/>
    <row r="340" s="26" customFormat="1" x14ac:dyDescent="0.2"/>
    <row r="341" s="26" customFormat="1" x14ac:dyDescent="0.2"/>
    <row r="342" s="26" customFormat="1" x14ac:dyDescent="0.2"/>
    <row r="343" s="26" customFormat="1" x14ac:dyDescent="0.2"/>
    <row r="344" s="26" customFormat="1" x14ac:dyDescent="0.2"/>
    <row r="345" s="26" customFormat="1" x14ac:dyDescent="0.2"/>
    <row r="346" s="26" customFormat="1" x14ac:dyDescent="0.2"/>
    <row r="347" s="26" customFormat="1" x14ac:dyDescent="0.2"/>
    <row r="348" s="26" customFormat="1" x14ac:dyDescent="0.2"/>
    <row r="349" s="26" customFormat="1" x14ac:dyDescent="0.2"/>
    <row r="350" s="26" customFormat="1" x14ac:dyDescent="0.2"/>
    <row r="351" s="26" customFormat="1" x14ac:dyDescent="0.2"/>
    <row r="352" s="26" customFormat="1" x14ac:dyDescent="0.2"/>
    <row r="353" s="26" customFormat="1" x14ac:dyDescent="0.2"/>
    <row r="354" s="26" customFormat="1" x14ac:dyDescent="0.2"/>
    <row r="355" s="26" customFormat="1" x14ac:dyDescent="0.2"/>
    <row r="356" s="26" customFormat="1" x14ac:dyDescent="0.2"/>
    <row r="357" s="26" customFormat="1" x14ac:dyDescent="0.2"/>
    <row r="358" s="26" customFormat="1" x14ac:dyDescent="0.2"/>
    <row r="359" s="26" customFormat="1" x14ac:dyDescent="0.2"/>
    <row r="360" s="26" customFormat="1" x14ac:dyDescent="0.2"/>
    <row r="361" s="26" customFormat="1" x14ac:dyDescent="0.2"/>
    <row r="362" s="26" customFormat="1" x14ac:dyDescent="0.2"/>
    <row r="363" s="26" customFormat="1" x14ac:dyDescent="0.2"/>
    <row r="364" s="26" customFormat="1" x14ac:dyDescent="0.2"/>
    <row r="365" s="26" customFormat="1" x14ac:dyDescent="0.2"/>
    <row r="366" s="26" customFormat="1" x14ac:dyDescent="0.2"/>
    <row r="367" s="26" customFormat="1" x14ac:dyDescent="0.2"/>
    <row r="368" s="26" customFormat="1" x14ac:dyDescent="0.2"/>
    <row r="369" s="26" customFormat="1" x14ac:dyDescent="0.2"/>
    <row r="370" s="26" customFormat="1" x14ac:dyDescent="0.2"/>
    <row r="371" s="26" customFormat="1" x14ac:dyDescent="0.2"/>
    <row r="372" s="26" customFormat="1" x14ac:dyDescent="0.2"/>
    <row r="373" s="26" customFormat="1" x14ac:dyDescent="0.2"/>
    <row r="374" s="26" customFormat="1" x14ac:dyDescent="0.2"/>
    <row r="375" s="26" customFormat="1" x14ac:dyDescent="0.2"/>
    <row r="376" s="26" customFormat="1" x14ac:dyDescent="0.2"/>
    <row r="377" s="26" customFormat="1" x14ac:dyDescent="0.2"/>
    <row r="378" s="26" customFormat="1" x14ac:dyDescent="0.2"/>
    <row r="379" s="26" customFormat="1" x14ac:dyDescent="0.2"/>
    <row r="380" s="26" customFormat="1" x14ac:dyDescent="0.2"/>
    <row r="381" s="26" customFormat="1" x14ac:dyDescent="0.2"/>
    <row r="382" s="26" customFormat="1" x14ac:dyDescent="0.2"/>
    <row r="383" s="26" customFormat="1" x14ac:dyDescent="0.2"/>
    <row r="384" s="26" customFormat="1" x14ac:dyDescent="0.2"/>
    <row r="385" s="26" customFormat="1" x14ac:dyDescent="0.2"/>
    <row r="386" s="26" customFormat="1" x14ac:dyDescent="0.2"/>
    <row r="387" s="26" customFormat="1" x14ac:dyDescent="0.2"/>
    <row r="388" s="26" customFormat="1" x14ac:dyDescent="0.2"/>
    <row r="389" s="26" customFormat="1" x14ac:dyDescent="0.2"/>
    <row r="390" s="26" customFormat="1" x14ac:dyDescent="0.2"/>
    <row r="391" s="26" customFormat="1" x14ac:dyDescent="0.2"/>
    <row r="392" s="26" customFormat="1" x14ac:dyDescent="0.2"/>
    <row r="393" s="26" customFormat="1" x14ac:dyDescent="0.2"/>
    <row r="394" s="26" customFormat="1" x14ac:dyDescent="0.2"/>
    <row r="395" s="26" customFormat="1" x14ac:dyDescent="0.2"/>
    <row r="396" s="26" customFormat="1" x14ac:dyDescent="0.2"/>
    <row r="397" s="26" customFormat="1" x14ac:dyDescent="0.2"/>
    <row r="398" s="26" customFormat="1" x14ac:dyDescent="0.2"/>
    <row r="399" s="26" customFormat="1" x14ac:dyDescent="0.2"/>
    <row r="400" s="26" customFormat="1" x14ac:dyDescent="0.2"/>
    <row r="401" s="26" customFormat="1" x14ac:dyDescent="0.2"/>
    <row r="402" s="26" customFormat="1" x14ac:dyDescent="0.2"/>
    <row r="403" s="26" customFormat="1" x14ac:dyDescent="0.2"/>
    <row r="404" s="26" customFormat="1" x14ac:dyDescent="0.2"/>
    <row r="405" s="26" customFormat="1" x14ac:dyDescent="0.2"/>
    <row r="406" s="26" customFormat="1" x14ac:dyDescent="0.2"/>
    <row r="407" s="26" customFormat="1" x14ac:dyDescent="0.2"/>
    <row r="408" s="26" customFormat="1" x14ac:dyDescent="0.2"/>
    <row r="409" s="26" customFormat="1" x14ac:dyDescent="0.2"/>
    <row r="410" s="26" customFormat="1" x14ac:dyDescent="0.2"/>
    <row r="411" s="26" customFormat="1" x14ac:dyDescent="0.2"/>
    <row r="412" s="26" customFormat="1" x14ac:dyDescent="0.2"/>
    <row r="413" s="26" customFormat="1" x14ac:dyDescent="0.2"/>
    <row r="414" s="26" customFormat="1" x14ac:dyDescent="0.2"/>
    <row r="415" s="26" customFormat="1" x14ac:dyDescent="0.2"/>
    <row r="416" s="26" customFormat="1" x14ac:dyDescent="0.2"/>
    <row r="417" s="26" customFormat="1" x14ac:dyDescent="0.2"/>
    <row r="418" s="26" customFormat="1" x14ac:dyDescent="0.2"/>
    <row r="419" s="26" customFormat="1" x14ac:dyDescent="0.2"/>
    <row r="420" s="26" customFormat="1" x14ac:dyDescent="0.2"/>
    <row r="421" s="26" customFormat="1" x14ac:dyDescent="0.2"/>
    <row r="422" s="26" customFormat="1" x14ac:dyDescent="0.2"/>
    <row r="423" s="26" customFormat="1" x14ac:dyDescent="0.2"/>
    <row r="424" s="26" customFormat="1" x14ac:dyDescent="0.2"/>
    <row r="425" s="26" customFormat="1" x14ac:dyDescent="0.2"/>
    <row r="426" s="26" customFormat="1" x14ac:dyDescent="0.2"/>
    <row r="427" s="26" customFormat="1" x14ac:dyDescent="0.2"/>
    <row r="428" s="26" customFormat="1" x14ac:dyDescent="0.2"/>
    <row r="429" s="26" customFormat="1" x14ac:dyDescent="0.2"/>
    <row r="430" s="26" customFormat="1" x14ac:dyDescent="0.2"/>
    <row r="431" s="26" customFormat="1" x14ac:dyDescent="0.2"/>
    <row r="432" s="26" customFormat="1" x14ac:dyDescent="0.2"/>
    <row r="433" s="26" customFormat="1" x14ac:dyDescent="0.2"/>
    <row r="434" s="26" customFormat="1" x14ac:dyDescent="0.2"/>
    <row r="435" s="26" customFormat="1" x14ac:dyDescent="0.2"/>
    <row r="436" s="26" customFormat="1" x14ac:dyDescent="0.2"/>
    <row r="437" s="26" customFormat="1" x14ac:dyDescent="0.2"/>
    <row r="438" s="26" customFormat="1" x14ac:dyDescent="0.2"/>
  </sheetData>
  <mergeCells count="2">
    <mergeCell ref="A1:G1"/>
    <mergeCell ref="A16:F16"/>
  </mergeCells>
  <phoneticPr fontId="83" type="noConversion"/>
  <printOptions horizontalCentered="1"/>
  <pageMargins left="0.25" right="0.25" top="0.75" bottom="0.75" header="0.3" footer="0.3"/>
  <pageSetup paperSize="9" scale="5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
  <dimension ref="A1:R472"/>
  <sheetViews>
    <sheetView view="pageBreakPreview" topLeftCell="B82" zoomScaleNormal="100" zoomScaleSheetLayoutView="100" workbookViewId="0">
      <selection activeCell="F99" sqref="F99"/>
    </sheetView>
  </sheetViews>
  <sheetFormatPr defaultColWidth="8.7109375" defaultRowHeight="13.5" outlineLevelCol="1" x14ac:dyDescent="0.25"/>
  <cols>
    <col min="1" max="1" width="4.28515625" style="12" customWidth="1"/>
    <col min="2" max="2" width="34.28515625" style="13" customWidth="1"/>
    <col min="3" max="3" width="8.7109375" style="14" customWidth="1"/>
    <col min="4" max="4" width="9" style="14" bestFit="1" customWidth="1"/>
    <col min="5" max="5" width="11.42578125" style="15" bestFit="1" customWidth="1"/>
    <col min="6" max="6" width="8.7109375" style="11" bestFit="1" customWidth="1"/>
    <col min="7" max="7" width="9.28515625" style="18" bestFit="1" customWidth="1"/>
    <col min="8" max="8" width="18.42578125" style="11" bestFit="1" customWidth="1"/>
    <col min="9" max="9" width="16" style="11" hidden="1" customWidth="1"/>
    <col min="10" max="10" width="12.28515625" style="11" hidden="1" customWidth="1"/>
    <col min="11" max="11" width="9.140625" style="11" hidden="1" customWidth="1" outlineLevel="1"/>
    <col min="12" max="12" width="13.5703125" style="11" hidden="1" customWidth="1" collapsed="1"/>
    <col min="13" max="13" width="13.28515625" style="11" hidden="1" customWidth="1"/>
    <col min="14" max="14" width="19.42578125" style="11" customWidth="1"/>
    <col min="15" max="15" width="22.42578125" style="11" customWidth="1"/>
    <col min="16" max="16384" width="8.7109375" style="11"/>
  </cols>
  <sheetData>
    <row r="1" spans="1:12" s="314" customFormat="1" ht="82.5" customHeight="1" thickTop="1" x14ac:dyDescent="0.25">
      <c r="A1" s="824" t="s">
        <v>545</v>
      </c>
      <c r="B1" s="825"/>
      <c r="C1" s="825"/>
      <c r="D1" s="825"/>
      <c r="E1" s="825"/>
      <c r="F1" s="825"/>
      <c r="G1" s="825"/>
      <c r="H1" s="826"/>
      <c r="I1" s="403"/>
      <c r="J1" s="404"/>
      <c r="K1" s="404"/>
      <c r="L1" s="405"/>
    </row>
    <row r="2" spans="1:12" s="314" customFormat="1" ht="33" customHeight="1" x14ac:dyDescent="0.25">
      <c r="A2" s="751" t="s">
        <v>32</v>
      </c>
      <c r="B2" s="751"/>
      <c r="C2" s="751"/>
      <c r="D2" s="751"/>
      <c r="E2" s="751"/>
      <c r="F2" s="751"/>
      <c r="G2" s="751"/>
      <c r="H2" s="751"/>
      <c r="I2" s="406"/>
      <c r="J2" s="313"/>
      <c r="K2" s="313"/>
      <c r="L2" s="394"/>
    </row>
    <row r="3" spans="1:12" s="314" customFormat="1" ht="20.25" customHeight="1" x14ac:dyDescent="0.25">
      <c r="A3" s="827" t="s">
        <v>0</v>
      </c>
      <c r="B3" s="753" t="s">
        <v>1</v>
      </c>
      <c r="C3" s="755" t="s">
        <v>2</v>
      </c>
      <c r="D3" s="756"/>
      <c r="E3" s="756"/>
      <c r="F3" s="756"/>
      <c r="G3" s="757"/>
      <c r="H3" s="754" t="s">
        <v>3</v>
      </c>
      <c r="I3" s="406"/>
      <c r="J3" s="313"/>
      <c r="K3" s="313"/>
      <c r="L3" s="394"/>
    </row>
    <row r="4" spans="1:12" s="314" customFormat="1" ht="24.75" customHeight="1" x14ac:dyDescent="0.25">
      <c r="A4" s="827"/>
      <c r="B4" s="753"/>
      <c r="C4" s="433" t="s">
        <v>5</v>
      </c>
      <c r="D4" s="433" t="s">
        <v>4</v>
      </c>
      <c r="E4" s="434" t="s">
        <v>8</v>
      </c>
      <c r="F4" s="435" t="s">
        <v>7</v>
      </c>
      <c r="G4" s="434" t="s">
        <v>6</v>
      </c>
      <c r="H4" s="754"/>
      <c r="I4" s="406"/>
      <c r="J4" s="313"/>
      <c r="K4" s="313"/>
      <c r="L4" s="394"/>
    </row>
    <row r="5" spans="1:12" s="314" customFormat="1" ht="35.25" customHeight="1" x14ac:dyDescent="0.25">
      <c r="A5" s="350"/>
      <c r="B5" s="429" t="s">
        <v>457</v>
      </c>
      <c r="C5" s="393"/>
      <c r="D5" s="393"/>
      <c r="E5" s="402"/>
      <c r="F5" s="313"/>
      <c r="G5" s="407"/>
      <c r="H5" s="313"/>
      <c r="I5" s="406"/>
      <c r="J5" s="313"/>
      <c r="K5" s="313"/>
      <c r="L5" s="394"/>
    </row>
    <row r="6" spans="1:12" s="314" customFormat="1" ht="35.25" customHeight="1" x14ac:dyDescent="0.25">
      <c r="A6" s="350">
        <v>1</v>
      </c>
      <c r="B6" s="466" t="s">
        <v>500</v>
      </c>
      <c r="C6" s="393"/>
      <c r="D6" s="393"/>
      <c r="E6" s="402"/>
      <c r="F6" s="313"/>
      <c r="G6" s="407"/>
      <c r="H6" s="313"/>
      <c r="I6" s="406"/>
      <c r="J6" s="313"/>
      <c r="K6" s="313"/>
      <c r="L6" s="394"/>
    </row>
    <row r="7" spans="1:12" s="314" customFormat="1" ht="36" hidden="1" customHeight="1" x14ac:dyDescent="0.25">
      <c r="A7" s="350"/>
      <c r="B7" s="516" t="s">
        <v>515</v>
      </c>
      <c r="C7" s="181"/>
      <c r="D7" s="181"/>
      <c r="E7" s="395"/>
      <c r="F7" s="515"/>
      <c r="G7" s="311"/>
      <c r="H7" s="183"/>
      <c r="I7" s="312"/>
      <c r="J7" s="149"/>
      <c r="K7" s="313"/>
      <c r="L7" s="394"/>
    </row>
    <row r="8" spans="1:12" s="314" customFormat="1" ht="36" hidden="1" customHeight="1" x14ac:dyDescent="0.25">
      <c r="A8" s="350"/>
      <c r="B8" s="479" t="s">
        <v>512</v>
      </c>
      <c r="C8" s="181" t="s">
        <v>9</v>
      </c>
      <c r="D8" s="181"/>
      <c r="E8" s="395"/>
      <c r="F8" s="199"/>
      <c r="G8" s="311">
        <v>8</v>
      </c>
      <c r="H8" s="183">
        <f>D8*E8*G8</f>
        <v>0</v>
      </c>
      <c r="I8" s="312"/>
      <c r="J8" s="149"/>
      <c r="K8" s="313"/>
      <c r="L8" s="394"/>
    </row>
    <row r="9" spans="1:12" s="314" customFormat="1" ht="36" hidden="1" customHeight="1" x14ac:dyDescent="0.25">
      <c r="A9" s="350"/>
      <c r="B9" s="513" t="s">
        <v>513</v>
      </c>
      <c r="C9" s="181" t="s">
        <v>9</v>
      </c>
      <c r="D9" s="181"/>
      <c r="E9" s="395"/>
      <c r="F9" s="515"/>
      <c r="G9" s="311">
        <v>8</v>
      </c>
      <c r="H9" s="183">
        <f t="shared" ref="H9" si="0">D9*E9*G9</f>
        <v>0</v>
      </c>
      <c r="I9" s="312"/>
      <c r="J9" s="149"/>
      <c r="K9" s="313"/>
      <c r="L9" s="394"/>
    </row>
    <row r="10" spans="1:12" s="314" customFormat="1" ht="36" hidden="1" customHeight="1" x14ac:dyDescent="0.25">
      <c r="A10" s="350"/>
      <c r="B10" s="513" t="s">
        <v>514</v>
      </c>
      <c r="C10" s="181" t="s">
        <v>9</v>
      </c>
      <c r="D10" s="181"/>
      <c r="E10" s="395"/>
      <c r="F10" s="509"/>
      <c r="G10" s="311">
        <v>8</v>
      </c>
      <c r="H10" s="183">
        <f t="shared" ref="H10" si="1">D10*E10*G10</f>
        <v>0</v>
      </c>
      <c r="I10" s="312"/>
      <c r="J10" s="149"/>
      <c r="K10" s="313"/>
      <c r="L10" s="394"/>
    </row>
    <row r="11" spans="1:12" s="314" customFormat="1" ht="36" customHeight="1" x14ac:dyDescent="0.25">
      <c r="A11" s="350"/>
      <c r="B11" s="516"/>
      <c r="C11" s="181"/>
      <c r="D11" s="181"/>
      <c r="E11" s="395"/>
      <c r="F11" s="515"/>
      <c r="G11" s="311"/>
      <c r="H11" s="183"/>
      <c r="I11" s="312"/>
      <c r="J11" s="149"/>
      <c r="K11" s="313"/>
      <c r="L11" s="394"/>
    </row>
    <row r="12" spans="1:12" s="314" customFormat="1" ht="36" customHeight="1" x14ac:dyDescent="0.25">
      <c r="A12" s="350"/>
      <c r="B12" s="513" t="s">
        <v>535</v>
      </c>
      <c r="C12" s="181" t="s">
        <v>9</v>
      </c>
      <c r="D12" s="181">
        <v>1</v>
      </c>
      <c r="E12" s="395">
        <v>4022.34</v>
      </c>
      <c r="F12" s="515"/>
      <c r="G12" s="311">
        <v>5</v>
      </c>
      <c r="H12" s="183">
        <f>D12*E12*G12</f>
        <v>20111.7</v>
      </c>
      <c r="I12" s="312"/>
      <c r="J12" s="149"/>
      <c r="K12" s="313"/>
      <c r="L12" s="394"/>
    </row>
    <row r="13" spans="1:12" s="314" customFormat="1" ht="36" customHeight="1" x14ac:dyDescent="0.25">
      <c r="A13" s="350"/>
      <c r="B13" s="543" t="s">
        <v>536</v>
      </c>
      <c r="C13" s="181" t="s">
        <v>9</v>
      </c>
      <c r="D13" s="181">
        <v>1</v>
      </c>
      <c r="E13" s="395">
        <v>2237</v>
      </c>
      <c r="F13" s="515"/>
      <c r="G13" s="311">
        <v>5</v>
      </c>
      <c r="H13" s="183">
        <f t="shared" ref="H13" si="2">D13*E13*G13</f>
        <v>11185</v>
      </c>
      <c r="I13" s="312"/>
      <c r="J13" s="149"/>
      <c r="K13" s="313"/>
      <c r="L13" s="394"/>
    </row>
    <row r="14" spans="1:12" s="314" customFormat="1" ht="35.25" customHeight="1" x14ac:dyDescent="0.35">
      <c r="A14" s="408"/>
      <c r="B14" s="163"/>
      <c r="C14" s="186"/>
      <c r="D14" s="186"/>
      <c r="E14" s="686" t="s">
        <v>10</v>
      </c>
      <c r="F14" s="686"/>
      <c r="G14" s="686"/>
      <c r="H14" s="409">
        <f>SUM(H8:M13)</f>
        <v>31296.7</v>
      </c>
      <c r="I14" s="312"/>
      <c r="J14" s="149"/>
      <c r="K14" s="313"/>
      <c r="L14" s="394"/>
    </row>
    <row r="15" spans="1:12" s="314" customFormat="1" ht="36" customHeight="1" x14ac:dyDescent="0.25">
      <c r="A15" s="350">
        <v>2</v>
      </c>
      <c r="B15" s="392" t="s">
        <v>178</v>
      </c>
      <c r="C15" s="393"/>
      <c r="D15" s="393"/>
      <c r="E15" s="402"/>
      <c r="F15" s="313"/>
      <c r="G15" s="407"/>
      <c r="H15" s="313"/>
      <c r="I15" s="406"/>
      <c r="J15" s="313"/>
      <c r="K15" s="313"/>
      <c r="L15" s="394"/>
    </row>
    <row r="16" spans="1:12" s="314" customFormat="1" ht="36" customHeight="1" x14ac:dyDescent="0.25">
      <c r="A16" s="350"/>
      <c r="B16" s="555" t="s">
        <v>535</v>
      </c>
      <c r="C16" s="181" t="s">
        <v>9</v>
      </c>
      <c r="D16" s="181">
        <v>1</v>
      </c>
      <c r="E16" s="395">
        <v>4022.34</v>
      </c>
      <c r="F16" s="557"/>
      <c r="G16" s="311"/>
      <c r="H16" s="183">
        <f>D16*E16</f>
        <v>4022.34</v>
      </c>
      <c r="I16" s="312"/>
      <c r="J16" s="149"/>
      <c r="K16" s="313"/>
      <c r="L16" s="394"/>
    </row>
    <row r="17" spans="1:12" s="314" customFormat="1" ht="36" customHeight="1" x14ac:dyDescent="0.25">
      <c r="A17" s="350"/>
      <c r="B17" s="555" t="s">
        <v>536</v>
      </c>
      <c r="C17" s="181" t="s">
        <v>9</v>
      </c>
      <c r="D17" s="181">
        <v>1</v>
      </c>
      <c r="E17" s="395">
        <v>2237</v>
      </c>
      <c r="F17" s="557"/>
      <c r="G17" s="311"/>
      <c r="H17" s="183">
        <f>D17*E17</f>
        <v>2237</v>
      </c>
      <c r="I17" s="312"/>
      <c r="J17" s="149"/>
      <c r="K17" s="313"/>
      <c r="L17" s="394"/>
    </row>
    <row r="18" spans="1:12" s="314" customFormat="1" ht="36" customHeight="1" x14ac:dyDescent="0.35">
      <c r="A18" s="408"/>
      <c r="B18" s="163"/>
      <c r="C18" s="186"/>
      <c r="D18" s="186"/>
      <c r="E18" s="686" t="s">
        <v>26</v>
      </c>
      <c r="F18" s="686"/>
      <c r="G18" s="686"/>
      <c r="H18" s="409">
        <f>SUM(H16:H17)</f>
        <v>6259.34</v>
      </c>
      <c r="I18" s="406"/>
      <c r="J18" s="313"/>
      <c r="K18" s="313"/>
      <c r="L18" s="394"/>
    </row>
    <row r="19" spans="1:12" s="314" customFormat="1" ht="21" customHeight="1" x14ac:dyDescent="0.25">
      <c r="A19" s="350">
        <v>3</v>
      </c>
      <c r="B19" s="392" t="s">
        <v>179</v>
      </c>
      <c r="C19" s="393"/>
      <c r="D19" s="393"/>
      <c r="E19" s="402"/>
      <c r="F19" s="313"/>
      <c r="G19" s="407"/>
      <c r="H19" s="313"/>
      <c r="I19" s="406"/>
      <c r="J19" s="313"/>
      <c r="K19" s="313"/>
      <c r="L19" s="394"/>
    </row>
    <row r="20" spans="1:12" s="314" customFormat="1" ht="36" customHeight="1" x14ac:dyDescent="0.25">
      <c r="A20" s="350"/>
      <c r="B20" s="555" t="s">
        <v>536</v>
      </c>
      <c r="C20" s="181" t="s">
        <v>9</v>
      </c>
      <c r="D20" s="181">
        <v>1</v>
      </c>
      <c r="E20" s="395">
        <v>2237</v>
      </c>
      <c r="F20" s="557"/>
      <c r="G20" s="311">
        <v>1</v>
      </c>
      <c r="H20" s="183">
        <f>D20*E20*G20</f>
        <v>2237</v>
      </c>
      <c r="I20" s="312"/>
      <c r="J20" s="149"/>
      <c r="K20" s="313"/>
      <c r="L20" s="394"/>
    </row>
    <row r="21" spans="1:12" s="314" customFormat="1" ht="36" customHeight="1" x14ac:dyDescent="0.25">
      <c r="A21" s="350"/>
      <c r="B21" s="555" t="s">
        <v>535</v>
      </c>
      <c r="C21" s="181" t="s">
        <v>9</v>
      </c>
      <c r="D21" s="181">
        <v>1</v>
      </c>
      <c r="E21" s="395">
        <v>4023</v>
      </c>
      <c r="F21" s="557"/>
      <c r="G21" s="311">
        <v>1</v>
      </c>
      <c r="H21" s="183">
        <f>D21*E21*G21</f>
        <v>4023</v>
      </c>
      <c r="I21" s="312"/>
      <c r="J21" s="149"/>
      <c r="K21" s="313"/>
      <c r="L21" s="394"/>
    </row>
    <row r="22" spans="1:12" s="314" customFormat="1" ht="35.25" customHeight="1" x14ac:dyDescent="0.35">
      <c r="A22" s="408"/>
      <c r="B22" s="163"/>
      <c r="C22" s="186"/>
      <c r="D22" s="186"/>
      <c r="E22" s="686" t="s">
        <v>10</v>
      </c>
      <c r="F22" s="686"/>
      <c r="G22" s="686"/>
      <c r="H22" s="409">
        <f>SUM(H20:H21)</f>
        <v>6260</v>
      </c>
      <c r="I22" s="406"/>
      <c r="J22" s="313"/>
      <c r="K22" s="313"/>
      <c r="L22" s="394"/>
    </row>
    <row r="23" spans="1:12" s="314" customFormat="1" ht="21" customHeight="1" x14ac:dyDescent="0.25">
      <c r="A23" s="350">
        <v>4</v>
      </c>
      <c r="B23" s="392" t="s">
        <v>25</v>
      </c>
      <c r="C23" s="393"/>
      <c r="D23" s="393"/>
      <c r="E23" s="402"/>
      <c r="F23" s="313"/>
      <c r="G23" s="407"/>
      <c r="H23" s="313"/>
      <c r="I23" s="406"/>
      <c r="J23" s="313"/>
      <c r="K23" s="313"/>
      <c r="L23" s="394"/>
    </row>
    <row r="24" spans="1:12" s="314" customFormat="1" ht="21" customHeight="1" x14ac:dyDescent="0.25">
      <c r="A24" s="350"/>
      <c r="B24" s="426"/>
      <c r="C24" s="393"/>
      <c r="D24" s="393"/>
      <c r="E24" s="402"/>
      <c r="F24" s="313"/>
      <c r="G24" s="407"/>
      <c r="H24" s="313"/>
      <c r="I24" s="406"/>
      <c r="J24" s="313"/>
      <c r="K24" s="313"/>
      <c r="L24" s="394"/>
    </row>
    <row r="25" spans="1:12" s="314" customFormat="1" ht="36" customHeight="1" x14ac:dyDescent="0.25">
      <c r="A25" s="350"/>
      <c r="B25" s="547" t="s">
        <v>536</v>
      </c>
      <c r="C25" s="181" t="s">
        <v>9</v>
      </c>
      <c r="D25" s="181">
        <v>1</v>
      </c>
      <c r="E25" s="395">
        <v>2237</v>
      </c>
      <c r="F25" s="548"/>
      <c r="G25" s="311">
        <v>0.25</v>
      </c>
      <c r="H25" s="183">
        <f>D25*E25*G25</f>
        <v>559.25</v>
      </c>
      <c r="I25" s="312"/>
      <c r="J25" s="149"/>
      <c r="K25" s="313"/>
      <c r="L25" s="394"/>
    </row>
    <row r="26" spans="1:12" s="314" customFormat="1" ht="36" customHeight="1" x14ac:dyDescent="0.25">
      <c r="A26" s="350"/>
      <c r="B26" s="555" t="s">
        <v>535</v>
      </c>
      <c r="C26" s="181" t="s">
        <v>9</v>
      </c>
      <c r="D26" s="181">
        <v>1</v>
      </c>
      <c r="E26" s="395">
        <v>4023</v>
      </c>
      <c r="F26" s="557"/>
      <c r="G26" s="311">
        <v>0.25</v>
      </c>
      <c r="H26" s="183">
        <f>D26*E26*G26</f>
        <v>1005.75</v>
      </c>
      <c r="I26" s="312"/>
      <c r="J26" s="149"/>
      <c r="K26" s="313"/>
      <c r="L26" s="394"/>
    </row>
    <row r="27" spans="1:12" s="314" customFormat="1" ht="41.25" customHeight="1" x14ac:dyDescent="0.35">
      <c r="A27" s="408"/>
      <c r="B27" s="163"/>
      <c r="C27" s="186"/>
      <c r="D27" s="186"/>
      <c r="E27" s="686" t="s">
        <v>10</v>
      </c>
      <c r="F27" s="686"/>
      <c r="G27" s="686"/>
      <c r="H27" s="409">
        <f>SUM(H25:M26)</f>
        <v>1565</v>
      </c>
      <c r="I27" s="406"/>
      <c r="J27" s="313"/>
      <c r="K27" s="313"/>
      <c r="L27" s="394"/>
    </row>
    <row r="28" spans="1:12" s="314" customFormat="1" ht="41.25" customHeight="1" x14ac:dyDescent="0.25">
      <c r="A28" s="350">
        <v>5</v>
      </c>
      <c r="B28" s="392" t="s">
        <v>225</v>
      </c>
      <c r="C28" s="393"/>
      <c r="D28" s="393"/>
      <c r="E28" s="402"/>
      <c r="F28" s="313"/>
      <c r="G28" s="407"/>
      <c r="H28" s="313"/>
      <c r="I28" s="406"/>
      <c r="J28" s="313"/>
      <c r="K28" s="313"/>
      <c r="L28" s="394"/>
    </row>
    <row r="29" spans="1:12" s="314" customFormat="1" ht="41.25" customHeight="1" x14ac:dyDescent="0.25">
      <c r="A29" s="350"/>
      <c r="B29" s="172" t="s">
        <v>226</v>
      </c>
      <c r="C29" s="181" t="s">
        <v>18</v>
      </c>
      <c r="D29" s="181">
        <v>1</v>
      </c>
      <c r="E29" s="320">
        <v>0</v>
      </c>
      <c r="F29" s="183"/>
      <c r="G29" s="311"/>
      <c r="H29" s="183">
        <f>D29*E29</f>
        <v>0</v>
      </c>
      <c r="I29" s="406"/>
      <c r="J29" s="313"/>
      <c r="K29" s="313"/>
      <c r="L29" s="394"/>
    </row>
    <row r="30" spans="1:12" s="314" customFormat="1" ht="41.25" customHeight="1" x14ac:dyDescent="0.35">
      <c r="A30" s="408"/>
      <c r="B30" s="163"/>
      <c r="C30" s="186"/>
      <c r="D30" s="186"/>
      <c r="E30" s="686" t="s">
        <v>26</v>
      </c>
      <c r="F30" s="686"/>
      <c r="G30" s="686"/>
      <c r="H30" s="409">
        <f>SUM(H29)</f>
        <v>0</v>
      </c>
      <c r="I30" s="406"/>
      <c r="J30" s="313"/>
      <c r="K30" s="313"/>
      <c r="L30" s="394"/>
    </row>
    <row r="31" spans="1:12" s="314" customFormat="1" ht="35.25" customHeight="1" x14ac:dyDescent="0.25">
      <c r="A31" s="350">
        <v>6</v>
      </c>
      <c r="B31" s="392" t="s">
        <v>541</v>
      </c>
      <c r="C31" s="393" t="s">
        <v>222</v>
      </c>
      <c r="D31" s="393"/>
      <c r="E31" s="402"/>
      <c r="F31" s="313"/>
      <c r="G31" s="407"/>
      <c r="H31" s="313"/>
      <c r="I31" s="406"/>
      <c r="J31" s="313"/>
      <c r="K31" s="313"/>
      <c r="L31" s="394"/>
    </row>
    <row r="32" spans="1:12" s="314" customFormat="1" ht="36" customHeight="1" x14ac:dyDescent="0.25">
      <c r="A32" s="350"/>
      <c r="B32" s="555" t="s">
        <v>536</v>
      </c>
      <c r="C32" s="181" t="s">
        <v>9</v>
      </c>
      <c r="D32" s="181">
        <v>1</v>
      </c>
      <c r="E32" s="395">
        <v>2237</v>
      </c>
      <c r="F32" s="557"/>
      <c r="G32" s="311">
        <v>1</v>
      </c>
      <c r="H32" s="183">
        <f>D32*E32*G32</f>
        <v>2237</v>
      </c>
      <c r="I32" s="312"/>
      <c r="J32" s="149"/>
      <c r="K32" s="313"/>
      <c r="L32" s="394"/>
    </row>
    <row r="33" spans="1:14" s="314" customFormat="1" ht="36" customHeight="1" x14ac:dyDescent="0.25">
      <c r="A33" s="350"/>
      <c r="B33" s="555" t="s">
        <v>535</v>
      </c>
      <c r="C33" s="181" t="s">
        <v>9</v>
      </c>
      <c r="D33" s="181">
        <v>1</v>
      </c>
      <c r="E33" s="395">
        <v>4023</v>
      </c>
      <c r="F33" s="557"/>
      <c r="G33" s="311">
        <v>1</v>
      </c>
      <c r="H33" s="183">
        <f>D33*E33*G33</f>
        <v>4023</v>
      </c>
      <c r="I33" s="312"/>
      <c r="J33" s="149"/>
      <c r="K33" s="313"/>
      <c r="L33" s="394"/>
    </row>
    <row r="34" spans="1:14" s="314" customFormat="1" ht="35.25" customHeight="1" x14ac:dyDescent="0.35">
      <c r="A34" s="408"/>
      <c r="B34" s="163"/>
      <c r="C34" s="186"/>
      <c r="D34" s="186"/>
      <c r="E34" s="686" t="s">
        <v>10</v>
      </c>
      <c r="F34" s="686"/>
      <c r="G34" s="686"/>
      <c r="H34" s="409">
        <f>SUM(H32:M33)</f>
        <v>6260</v>
      </c>
      <c r="I34" s="406"/>
      <c r="J34" s="313" t="s">
        <v>319</v>
      </c>
      <c r="K34" s="313" t="str">
        <f t="shared" ref="K34:K77" si="3">IF(ISERROR(SEARCH("#",J34)), J34, "")</f>
        <v/>
      </c>
      <c r="L34" s="394"/>
    </row>
    <row r="35" spans="1:14" s="314" customFormat="1" ht="35.25" customHeight="1" x14ac:dyDescent="0.25">
      <c r="A35" s="350">
        <v>7</v>
      </c>
      <c r="B35" s="392" t="s">
        <v>126</v>
      </c>
      <c r="C35" s="393"/>
      <c r="D35" s="393"/>
      <c r="H35" s="313"/>
      <c r="I35" s="406"/>
      <c r="J35" s="313" t="s">
        <v>323</v>
      </c>
      <c r="K35" s="313" t="str">
        <f t="shared" si="3"/>
        <v xml:space="preserve"> X-SEC. OF B-5</v>
      </c>
      <c r="L35" s="394"/>
    </row>
    <row r="36" spans="1:14" s="314" customFormat="1" ht="36" customHeight="1" x14ac:dyDescent="0.25">
      <c r="A36" s="350"/>
      <c r="B36" s="470" t="s">
        <v>534</v>
      </c>
      <c r="C36" s="393"/>
      <c r="D36" s="393"/>
      <c r="E36" s="402"/>
      <c r="F36" s="313"/>
      <c r="G36" s="407"/>
      <c r="H36" s="313"/>
      <c r="I36" s="406"/>
      <c r="J36" s="313" t="s">
        <v>321</v>
      </c>
      <c r="K36" s="313" t="str">
        <f t="shared" ref="K36:K38" si="4">IF(ISERROR(SEARCH("#",J36)), J36, "")</f>
        <v/>
      </c>
      <c r="L36" s="394"/>
    </row>
    <row r="37" spans="1:14" s="314" customFormat="1" ht="26.25" customHeight="1" x14ac:dyDescent="0.25">
      <c r="A37" s="310"/>
      <c r="B37" s="170" t="s">
        <v>197</v>
      </c>
      <c r="C37" s="181" t="s">
        <v>9</v>
      </c>
      <c r="D37" s="170">
        <v>50</v>
      </c>
      <c r="E37" s="170">
        <v>0.75</v>
      </c>
      <c r="F37" s="170">
        <v>1.5</v>
      </c>
      <c r="G37" s="311">
        <v>3.75</v>
      </c>
      <c r="H37" s="183">
        <f>D37*E37*F37*G37</f>
        <v>210.9375</v>
      </c>
      <c r="I37" s="312"/>
      <c r="J37" s="149" t="s">
        <v>324</v>
      </c>
      <c r="K37" s="313" t="str">
        <f t="shared" si="4"/>
        <v/>
      </c>
      <c r="L37" s="153"/>
      <c r="N37" s="314">
        <f>7.5-1-1.25</f>
        <v>5.25</v>
      </c>
    </row>
    <row r="38" spans="1:14" s="314" customFormat="1" ht="26.25" customHeight="1" x14ac:dyDescent="0.25">
      <c r="A38" s="310"/>
      <c r="B38" s="170" t="s">
        <v>198</v>
      </c>
      <c r="C38" s="181" t="s">
        <v>9</v>
      </c>
      <c r="D38" s="170">
        <v>20</v>
      </c>
      <c r="E38" s="170">
        <f>(3.14/4)</f>
        <v>0.78500000000000003</v>
      </c>
      <c r="F38" s="170">
        <v>1</v>
      </c>
      <c r="G38" s="311">
        <v>3.75</v>
      </c>
      <c r="H38" s="183">
        <f>D38*E38*F38*G38</f>
        <v>58.875000000000007</v>
      </c>
      <c r="I38" s="312"/>
      <c r="J38" s="149" t="s">
        <v>324</v>
      </c>
      <c r="K38" s="313" t="str">
        <f t="shared" si="4"/>
        <v/>
      </c>
      <c r="L38" s="153"/>
    </row>
    <row r="39" spans="1:14" s="314" customFormat="1" ht="36" customHeight="1" x14ac:dyDescent="0.25">
      <c r="A39" s="350"/>
      <c r="B39" s="552" t="s">
        <v>536</v>
      </c>
      <c r="C39" s="393"/>
      <c r="D39" s="393"/>
      <c r="E39" s="402"/>
      <c r="F39" s="313"/>
      <c r="G39" s="407"/>
      <c r="H39" s="313"/>
      <c r="I39" s="406"/>
      <c r="J39" s="313" t="s">
        <v>321</v>
      </c>
      <c r="K39" s="313" t="str">
        <f t="shared" ref="K39:K41" si="5">IF(ISERROR(SEARCH("#",J39)), J39, "")</f>
        <v/>
      </c>
      <c r="L39" s="394"/>
    </row>
    <row r="40" spans="1:14" s="314" customFormat="1" ht="26.25" customHeight="1" x14ac:dyDescent="0.25">
      <c r="A40" s="310"/>
      <c r="B40" s="170" t="s">
        <v>197</v>
      </c>
      <c r="C40" s="181" t="s">
        <v>9</v>
      </c>
      <c r="D40" s="170">
        <v>17</v>
      </c>
      <c r="E40" s="170">
        <v>0.75</v>
      </c>
      <c r="F40" s="170">
        <v>0.75</v>
      </c>
      <c r="G40" s="311">
        <v>3.75</v>
      </c>
      <c r="H40" s="183">
        <f>D40*E40*F40*G40</f>
        <v>35.859375</v>
      </c>
      <c r="I40" s="312"/>
      <c r="J40" s="149" t="s">
        <v>324</v>
      </c>
      <c r="K40" s="313" t="str">
        <f t="shared" si="5"/>
        <v/>
      </c>
      <c r="L40" s="153"/>
      <c r="N40" s="314">
        <f>7.5-1-1.25</f>
        <v>5.25</v>
      </c>
    </row>
    <row r="41" spans="1:14" s="314" customFormat="1" ht="26.25" customHeight="1" x14ac:dyDescent="0.25">
      <c r="A41" s="310"/>
      <c r="B41" s="170" t="s">
        <v>199</v>
      </c>
      <c r="C41" s="181" t="s">
        <v>9</v>
      </c>
      <c r="D41" s="170">
        <v>21</v>
      </c>
      <c r="E41" s="170">
        <v>0.75</v>
      </c>
      <c r="F41" s="170">
        <v>1.25</v>
      </c>
      <c r="G41" s="311">
        <v>3.75</v>
      </c>
      <c r="H41" s="183">
        <f>D41*E41*F41*G41</f>
        <v>73.828125</v>
      </c>
      <c r="I41" s="312"/>
      <c r="J41" s="149" t="s">
        <v>324</v>
      </c>
      <c r="K41" s="313" t="str">
        <f t="shared" si="5"/>
        <v/>
      </c>
      <c r="L41" s="153"/>
    </row>
    <row r="42" spans="1:14" s="314" customFormat="1" ht="36" hidden="1" customHeight="1" x14ac:dyDescent="0.25">
      <c r="A42" s="350"/>
      <c r="B42" s="170" t="s">
        <v>436</v>
      </c>
      <c r="C42" s="393"/>
      <c r="D42" s="393"/>
      <c r="E42" s="402"/>
      <c r="F42" s="313"/>
      <c r="G42" s="311">
        <v>3.75</v>
      </c>
      <c r="H42" s="313"/>
      <c r="I42" s="406"/>
      <c r="J42" s="313" t="s">
        <v>321</v>
      </c>
      <c r="K42" s="313" t="str">
        <f t="shared" ref="K42:K44" si="6">IF(ISERROR(SEARCH("#",J42)), J42, "")</f>
        <v/>
      </c>
      <c r="L42" s="394"/>
    </row>
    <row r="43" spans="1:14" s="314" customFormat="1" ht="26.25" hidden="1" customHeight="1" x14ac:dyDescent="0.25">
      <c r="A43" s="310"/>
      <c r="B43" s="170" t="s">
        <v>537</v>
      </c>
      <c r="C43" s="181" t="s">
        <v>9</v>
      </c>
      <c r="D43" s="170"/>
      <c r="E43" s="170"/>
      <c r="F43" s="170"/>
      <c r="G43" s="311">
        <v>3.75</v>
      </c>
      <c r="H43" s="183">
        <f t="shared" ref="H43" si="7">D43*E43*F43*G43</f>
        <v>0</v>
      </c>
      <c r="I43" s="312"/>
      <c r="J43" s="149" t="s">
        <v>324</v>
      </c>
      <c r="K43" s="313" t="str">
        <f t="shared" si="6"/>
        <v/>
      </c>
      <c r="L43" s="153"/>
      <c r="N43" s="314">
        <f>7.5-1-1.25</f>
        <v>5.25</v>
      </c>
    </row>
    <row r="44" spans="1:14" s="314" customFormat="1" ht="26.25" customHeight="1" x14ac:dyDescent="0.25">
      <c r="A44" s="310"/>
      <c r="B44" s="170" t="s">
        <v>436</v>
      </c>
      <c r="C44" s="181" t="s">
        <v>9</v>
      </c>
      <c r="D44" s="170">
        <v>7</v>
      </c>
      <c r="E44" s="170">
        <f>3.14/4</f>
        <v>0.78500000000000003</v>
      </c>
      <c r="F44" s="170">
        <v>1</v>
      </c>
      <c r="G44" s="311">
        <v>3.75</v>
      </c>
      <c r="H44" s="183">
        <f>D44*E44*F44*G44</f>
        <v>20.606249999999999</v>
      </c>
      <c r="I44" s="312"/>
      <c r="J44" s="149" t="s">
        <v>324</v>
      </c>
      <c r="K44" s="313" t="str">
        <f t="shared" si="6"/>
        <v/>
      </c>
      <c r="L44" s="153"/>
    </row>
    <row r="45" spans="1:14" s="314" customFormat="1" ht="24" thickBot="1" x14ac:dyDescent="0.4">
      <c r="A45" s="408"/>
      <c r="B45" s="163"/>
      <c r="C45" s="181"/>
      <c r="D45" s="186"/>
      <c r="E45" s="686" t="s">
        <v>10</v>
      </c>
      <c r="F45" s="686"/>
      <c r="G45" s="686"/>
      <c r="H45" s="409">
        <f>SUM(H36:H43)</f>
        <v>379.5</v>
      </c>
      <c r="I45" s="410"/>
      <c r="J45" s="411" t="s">
        <v>325</v>
      </c>
      <c r="K45" s="411" t="str">
        <f t="shared" si="3"/>
        <v xml:space="preserve"> X-SEC. OF SB</v>
      </c>
      <c r="L45" s="412"/>
    </row>
    <row r="46" spans="1:14" s="314" customFormat="1" ht="35.25" customHeight="1" thickTop="1" x14ac:dyDescent="0.25">
      <c r="A46" s="350">
        <v>8</v>
      </c>
      <c r="B46" s="392" t="s">
        <v>31</v>
      </c>
      <c r="C46" s="393"/>
      <c r="D46" s="393"/>
      <c r="E46" s="402"/>
      <c r="F46" s="313"/>
      <c r="G46" s="407"/>
      <c r="H46" s="313"/>
      <c r="J46" s="314" t="s">
        <v>321</v>
      </c>
      <c r="K46" s="314" t="str">
        <f t="shared" si="3"/>
        <v/>
      </c>
    </row>
    <row r="47" spans="1:14" s="314" customFormat="1" ht="41.25" customHeight="1" x14ac:dyDescent="0.25">
      <c r="A47" s="350"/>
      <c r="B47" s="413" t="s">
        <v>535</v>
      </c>
      <c r="C47" s="393"/>
      <c r="D47" s="393"/>
      <c r="E47" s="402"/>
      <c r="F47" s="313"/>
      <c r="G47" s="407"/>
      <c r="H47" s="313"/>
      <c r="J47" s="314" t="s">
        <v>320</v>
      </c>
      <c r="K47" s="314" t="str">
        <f t="shared" si="3"/>
        <v xml:space="preserve"> 18"</v>
      </c>
    </row>
    <row r="48" spans="1:14" s="314" customFormat="1" ht="21" customHeight="1" x14ac:dyDescent="0.25">
      <c r="A48" s="350" t="s">
        <v>200</v>
      </c>
      <c r="B48" s="425" t="s">
        <v>483</v>
      </c>
      <c r="C48" s="181"/>
      <c r="D48" s="181"/>
      <c r="E48" s="320"/>
      <c r="F48" s="183"/>
      <c r="G48" s="311"/>
      <c r="H48" s="183"/>
      <c r="J48" s="314" t="s">
        <v>326</v>
      </c>
      <c r="K48" s="314" t="str">
        <f t="shared" ref="K48:K52" si="8">IF(ISERROR(SEARCH("#",J48)), J48, "")</f>
        <v xml:space="preserve"> X-SEC. OF UB</v>
      </c>
    </row>
    <row r="49" spans="1:11" s="314" customFormat="1" ht="21" customHeight="1" x14ac:dyDescent="0.25">
      <c r="A49" s="350" t="s">
        <v>200</v>
      </c>
      <c r="B49" s="513" t="s">
        <v>404</v>
      </c>
      <c r="C49" s="181" t="s">
        <v>9</v>
      </c>
      <c r="D49" s="181">
        <v>1</v>
      </c>
      <c r="E49" s="320">
        <v>422</v>
      </c>
      <c r="F49" s="183">
        <v>1.5</v>
      </c>
      <c r="G49" s="311">
        <v>0.5</v>
      </c>
      <c r="H49" s="183">
        <f t="shared" ref="H49:H53" si="9">D49*E49*F49*G49</f>
        <v>316.5</v>
      </c>
      <c r="J49" s="314" t="s">
        <v>317</v>
      </c>
      <c r="K49" s="314" t="str">
        <f t="shared" ref="K49" si="10">IF(ISERROR(SEARCH("#",J49)), J49, "")</f>
        <v/>
      </c>
    </row>
    <row r="50" spans="1:11" s="314" customFormat="1" ht="21" customHeight="1" x14ac:dyDescent="0.25">
      <c r="A50" s="350" t="s">
        <v>200</v>
      </c>
      <c r="B50" s="513" t="s">
        <v>328</v>
      </c>
      <c r="C50" s="181" t="s">
        <v>9</v>
      </c>
      <c r="D50" s="181">
        <v>1</v>
      </c>
      <c r="E50" s="320">
        <v>615</v>
      </c>
      <c r="F50" s="183">
        <v>1.5</v>
      </c>
      <c r="G50" s="311">
        <v>0.5</v>
      </c>
      <c r="H50" s="183">
        <f t="shared" si="9"/>
        <v>461.25</v>
      </c>
      <c r="J50" s="314" t="s">
        <v>317</v>
      </c>
      <c r="K50" s="314" t="str">
        <f t="shared" si="8"/>
        <v/>
      </c>
    </row>
    <row r="51" spans="1:11" s="314" customFormat="1" ht="22.5" customHeight="1" x14ac:dyDescent="0.25">
      <c r="A51" s="350" t="s">
        <v>200</v>
      </c>
      <c r="B51" s="513" t="s">
        <v>29</v>
      </c>
      <c r="C51" s="181" t="s">
        <v>9</v>
      </c>
      <c r="D51" s="181">
        <v>1</v>
      </c>
      <c r="E51" s="320">
        <v>93</v>
      </c>
      <c r="F51" s="183">
        <v>1.5</v>
      </c>
      <c r="G51" s="311">
        <v>0.5</v>
      </c>
      <c r="H51" s="183">
        <f t="shared" si="9"/>
        <v>69.75</v>
      </c>
      <c r="J51" s="314" t="s">
        <v>326</v>
      </c>
      <c r="K51" s="314" t="str">
        <f t="shared" si="8"/>
        <v xml:space="preserve"> X-SEC. OF UB</v>
      </c>
    </row>
    <row r="52" spans="1:11" s="314" customFormat="1" ht="21" customHeight="1" x14ac:dyDescent="0.25">
      <c r="A52" s="350" t="s">
        <v>200</v>
      </c>
      <c r="B52" s="642" t="s">
        <v>393</v>
      </c>
      <c r="C52" s="181" t="s">
        <v>9</v>
      </c>
      <c r="D52" s="181">
        <v>1</v>
      </c>
      <c r="E52" s="320">
        <v>2108</v>
      </c>
      <c r="F52" s="183">
        <v>1.5</v>
      </c>
      <c r="G52" s="311">
        <v>0.5</v>
      </c>
      <c r="H52" s="183">
        <f t="shared" ref="H52" si="11">D52*E52*F52*G52</f>
        <v>1581</v>
      </c>
      <c r="J52" s="314" t="s">
        <v>317</v>
      </c>
      <c r="K52" s="314" t="str">
        <f t="shared" si="8"/>
        <v/>
      </c>
    </row>
    <row r="53" spans="1:11" s="314" customFormat="1" ht="21" customHeight="1" x14ac:dyDescent="0.25">
      <c r="A53" s="350" t="s">
        <v>200</v>
      </c>
      <c r="B53" s="513" t="s">
        <v>538</v>
      </c>
      <c r="C53" s="181" t="s">
        <v>9</v>
      </c>
      <c r="D53" s="181">
        <v>1</v>
      </c>
      <c r="E53" s="320">
        <v>233</v>
      </c>
      <c r="F53" s="183">
        <v>1.5</v>
      </c>
      <c r="G53" s="311">
        <v>0.5</v>
      </c>
      <c r="H53" s="183">
        <f t="shared" si="9"/>
        <v>174.75</v>
      </c>
      <c r="J53" s="314" t="s">
        <v>326</v>
      </c>
      <c r="K53" s="314" t="str">
        <f t="shared" ref="K53" si="12">IF(ISERROR(SEARCH("#",J53)), J53, "")</f>
        <v xml:space="preserve"> X-SEC. OF UB</v>
      </c>
    </row>
    <row r="54" spans="1:11" s="314" customFormat="1" ht="21" customHeight="1" x14ac:dyDescent="0.25">
      <c r="A54" s="350" t="s">
        <v>200</v>
      </c>
      <c r="B54" s="425" t="s">
        <v>447</v>
      </c>
      <c r="C54" s="181"/>
      <c r="D54" s="181"/>
      <c r="E54" s="320"/>
      <c r="F54" s="183"/>
      <c r="G54" s="311"/>
      <c r="H54" s="183"/>
      <c r="J54" s="314" t="s">
        <v>326</v>
      </c>
      <c r="K54" s="314" t="str">
        <f t="shared" si="3"/>
        <v xml:space="preserve"> X-SEC. OF UB</v>
      </c>
    </row>
    <row r="55" spans="1:11" s="314" customFormat="1" ht="21" customHeight="1" x14ac:dyDescent="0.25">
      <c r="A55" s="350" t="s">
        <v>200</v>
      </c>
      <c r="B55" s="642" t="s">
        <v>393</v>
      </c>
      <c r="C55" s="181" t="s">
        <v>9</v>
      </c>
      <c r="D55" s="181">
        <v>1</v>
      </c>
      <c r="E55" s="320">
        <v>2108</v>
      </c>
      <c r="F55" s="183">
        <v>1.125</v>
      </c>
      <c r="G55" s="311">
        <v>0.5</v>
      </c>
      <c r="H55" s="183">
        <f t="shared" ref="H55" si="13">D55*E55*F55*G55</f>
        <v>1185.75</v>
      </c>
      <c r="J55" s="314" t="s">
        <v>317</v>
      </c>
      <c r="K55" s="314" t="str">
        <f t="shared" si="3"/>
        <v/>
      </c>
    </row>
    <row r="56" spans="1:11" s="314" customFormat="1" ht="21" customHeight="1" x14ac:dyDescent="0.25">
      <c r="A56" s="350" t="s">
        <v>200</v>
      </c>
      <c r="B56" s="551" t="s">
        <v>404</v>
      </c>
      <c r="C56" s="181" t="s">
        <v>9</v>
      </c>
      <c r="D56" s="181">
        <v>1</v>
      </c>
      <c r="E56" s="320">
        <v>422</v>
      </c>
      <c r="F56" s="183">
        <v>1.125</v>
      </c>
      <c r="G56" s="311">
        <v>0.5</v>
      </c>
      <c r="H56" s="183">
        <f t="shared" ref="H56:H59" si="14">D56*E56*F56*G56</f>
        <v>237.375</v>
      </c>
      <c r="J56" s="314" t="s">
        <v>317</v>
      </c>
      <c r="K56" s="314" t="str">
        <f t="shared" si="3"/>
        <v/>
      </c>
    </row>
    <row r="57" spans="1:11" s="314" customFormat="1" ht="21" customHeight="1" x14ac:dyDescent="0.25">
      <c r="A57" s="350" t="s">
        <v>200</v>
      </c>
      <c r="B57" s="551" t="s">
        <v>328</v>
      </c>
      <c r="C57" s="181" t="s">
        <v>9</v>
      </c>
      <c r="D57" s="181">
        <v>1</v>
      </c>
      <c r="E57" s="320">
        <v>615</v>
      </c>
      <c r="F57" s="183">
        <v>1.125</v>
      </c>
      <c r="G57" s="311">
        <v>0.5</v>
      </c>
      <c r="H57" s="183">
        <f t="shared" si="14"/>
        <v>345.9375</v>
      </c>
      <c r="J57" s="314" t="s">
        <v>317</v>
      </c>
      <c r="K57" s="314" t="str">
        <f t="shared" si="3"/>
        <v/>
      </c>
    </row>
    <row r="58" spans="1:11" s="314" customFormat="1" ht="21" customHeight="1" x14ac:dyDescent="0.25">
      <c r="A58" s="350" t="s">
        <v>200</v>
      </c>
      <c r="B58" s="551" t="s">
        <v>29</v>
      </c>
      <c r="C58" s="181" t="s">
        <v>9</v>
      </c>
      <c r="D58" s="181">
        <v>1</v>
      </c>
      <c r="E58" s="320">
        <v>93</v>
      </c>
      <c r="F58" s="183">
        <v>1.125</v>
      </c>
      <c r="G58" s="311">
        <v>0.5</v>
      </c>
      <c r="H58" s="183">
        <f t="shared" si="14"/>
        <v>52.3125</v>
      </c>
      <c r="J58" s="314" t="s">
        <v>326</v>
      </c>
      <c r="K58" s="314" t="str">
        <f t="shared" si="3"/>
        <v xml:space="preserve"> X-SEC. OF UB</v>
      </c>
    </row>
    <row r="59" spans="1:11" s="314" customFormat="1" ht="21" customHeight="1" x14ac:dyDescent="0.25">
      <c r="A59" s="350" t="s">
        <v>200</v>
      </c>
      <c r="B59" s="551" t="s">
        <v>538</v>
      </c>
      <c r="C59" s="181" t="s">
        <v>9</v>
      </c>
      <c r="D59" s="181">
        <v>1</v>
      </c>
      <c r="E59" s="320">
        <v>233</v>
      </c>
      <c r="F59" s="183">
        <v>1.125</v>
      </c>
      <c r="G59" s="311">
        <v>0.5</v>
      </c>
      <c r="H59" s="183">
        <f t="shared" si="14"/>
        <v>131.0625</v>
      </c>
      <c r="J59" s="314" t="s">
        <v>326</v>
      </c>
      <c r="K59" s="314" t="str">
        <f t="shared" si="3"/>
        <v xml:space="preserve"> X-SEC. OF UB</v>
      </c>
    </row>
    <row r="60" spans="1:11" s="314" customFormat="1" ht="21" customHeight="1" x14ac:dyDescent="0.25">
      <c r="A60" s="350" t="s">
        <v>200</v>
      </c>
      <c r="B60" s="425" t="s">
        <v>492</v>
      </c>
      <c r="C60" s="181"/>
      <c r="D60" s="181"/>
      <c r="E60" s="320"/>
      <c r="F60" s="183"/>
      <c r="G60" s="311"/>
      <c r="H60" s="183"/>
      <c r="J60" s="314" t="s">
        <v>326</v>
      </c>
      <c r="K60" s="314" t="str">
        <f t="shared" ref="K60:K65" si="15">IF(ISERROR(SEARCH("#",J60)), J60, "")</f>
        <v xml:space="preserve"> X-SEC. OF UB</v>
      </c>
    </row>
    <row r="61" spans="1:11" s="314" customFormat="1" ht="21" customHeight="1" x14ac:dyDescent="0.25">
      <c r="A61" s="350" t="s">
        <v>200</v>
      </c>
      <c r="B61" s="642" t="s">
        <v>393</v>
      </c>
      <c r="C61" s="181" t="s">
        <v>9</v>
      </c>
      <c r="D61" s="181">
        <v>1</v>
      </c>
      <c r="E61" s="320">
        <v>2108</v>
      </c>
      <c r="F61" s="183">
        <v>0.75</v>
      </c>
      <c r="G61" s="311">
        <v>2</v>
      </c>
      <c r="H61" s="183">
        <f t="shared" ref="H61" si="16">D61*E61*F61*G61</f>
        <v>3162</v>
      </c>
      <c r="J61" s="314" t="s">
        <v>317</v>
      </c>
      <c r="K61" s="314" t="str">
        <f t="shared" si="15"/>
        <v/>
      </c>
    </row>
    <row r="62" spans="1:11" s="314" customFormat="1" ht="21" customHeight="1" x14ac:dyDescent="0.25">
      <c r="A62" s="350" t="s">
        <v>200</v>
      </c>
      <c r="B62" s="551" t="s">
        <v>404</v>
      </c>
      <c r="C62" s="181" t="s">
        <v>9</v>
      </c>
      <c r="D62" s="181">
        <v>1</v>
      </c>
      <c r="E62" s="320">
        <v>422</v>
      </c>
      <c r="F62" s="183">
        <v>0.75</v>
      </c>
      <c r="G62" s="311">
        <v>4</v>
      </c>
      <c r="H62" s="183">
        <f t="shared" ref="H62:H65" si="17">D62*E62*F62*G62</f>
        <v>1266</v>
      </c>
      <c r="J62" s="314" t="s">
        <v>317</v>
      </c>
      <c r="K62" s="314" t="str">
        <f t="shared" si="15"/>
        <v/>
      </c>
    </row>
    <row r="63" spans="1:11" s="314" customFormat="1" ht="21" customHeight="1" x14ac:dyDescent="0.25">
      <c r="A63" s="350" t="s">
        <v>200</v>
      </c>
      <c r="B63" s="551" t="s">
        <v>328</v>
      </c>
      <c r="C63" s="181" t="s">
        <v>9</v>
      </c>
      <c r="D63" s="181">
        <v>1</v>
      </c>
      <c r="E63" s="320">
        <v>615</v>
      </c>
      <c r="F63" s="183">
        <v>0.75</v>
      </c>
      <c r="G63" s="311">
        <v>4</v>
      </c>
      <c r="H63" s="183">
        <f t="shared" si="17"/>
        <v>1845</v>
      </c>
      <c r="J63" s="314" t="s">
        <v>317</v>
      </c>
      <c r="K63" s="314" t="str">
        <f t="shared" si="15"/>
        <v/>
      </c>
    </row>
    <row r="64" spans="1:11" s="314" customFormat="1" ht="21" customHeight="1" x14ac:dyDescent="0.25">
      <c r="A64" s="350" t="s">
        <v>200</v>
      </c>
      <c r="B64" s="551" t="s">
        <v>29</v>
      </c>
      <c r="C64" s="181" t="s">
        <v>9</v>
      </c>
      <c r="D64" s="181">
        <v>1</v>
      </c>
      <c r="E64" s="320">
        <v>93</v>
      </c>
      <c r="F64" s="183">
        <v>0.75</v>
      </c>
      <c r="G64" s="311">
        <v>4</v>
      </c>
      <c r="H64" s="183">
        <f t="shared" si="17"/>
        <v>279</v>
      </c>
      <c r="J64" s="314" t="s">
        <v>326</v>
      </c>
      <c r="K64" s="314" t="str">
        <f t="shared" si="15"/>
        <v xml:space="preserve"> X-SEC. OF UB</v>
      </c>
    </row>
    <row r="65" spans="1:18" s="314" customFormat="1" ht="21" customHeight="1" x14ac:dyDescent="0.25">
      <c r="A65" s="350" t="s">
        <v>200</v>
      </c>
      <c r="B65" s="551" t="s">
        <v>538</v>
      </c>
      <c r="C65" s="181" t="s">
        <v>9</v>
      </c>
      <c r="D65" s="181">
        <v>1</v>
      </c>
      <c r="E65" s="320">
        <v>233</v>
      </c>
      <c r="F65" s="183">
        <v>0.75</v>
      </c>
      <c r="G65" s="311">
        <v>4</v>
      </c>
      <c r="H65" s="183">
        <f t="shared" si="17"/>
        <v>699</v>
      </c>
      <c r="J65" s="314" t="s">
        <v>326</v>
      </c>
      <c r="K65" s="314" t="str">
        <f t="shared" si="15"/>
        <v xml:space="preserve"> X-SEC. OF UB</v>
      </c>
    </row>
    <row r="66" spans="1:18" s="314" customFormat="1" ht="41.25" customHeight="1" x14ac:dyDescent="0.25">
      <c r="A66" s="350"/>
      <c r="B66" s="413" t="s">
        <v>536</v>
      </c>
      <c r="C66" s="393"/>
      <c r="D66" s="393"/>
      <c r="E66" s="402"/>
      <c r="F66" s="183"/>
      <c r="G66" s="407"/>
      <c r="H66" s="313"/>
      <c r="J66" s="314" t="s">
        <v>320</v>
      </c>
      <c r="K66" s="314" t="str">
        <f t="shared" ref="K66" si="18">IF(ISERROR(SEARCH("#",J66)), J66, "")</f>
        <v xml:space="preserve"> 18"</v>
      </c>
    </row>
    <row r="67" spans="1:18" s="314" customFormat="1" ht="21" customHeight="1" x14ac:dyDescent="0.25">
      <c r="A67" s="350" t="s">
        <v>200</v>
      </c>
      <c r="B67" s="425" t="s">
        <v>446</v>
      </c>
      <c r="C67" s="181" t="s">
        <v>9</v>
      </c>
      <c r="D67" s="181"/>
      <c r="E67" s="320"/>
      <c r="F67" s="183"/>
      <c r="G67" s="311"/>
      <c r="H67" s="183"/>
      <c r="J67" s="314" t="s">
        <v>326</v>
      </c>
      <c r="K67" s="314" t="str">
        <f t="shared" ref="K67:K68" si="19">IF(ISERROR(SEARCH("#",J67)), J67, "")</f>
        <v xml:space="preserve"> X-SEC. OF UB</v>
      </c>
    </row>
    <row r="68" spans="1:18" s="314" customFormat="1" ht="23.25" customHeight="1" x14ac:dyDescent="0.25">
      <c r="A68" s="350" t="s">
        <v>200</v>
      </c>
      <c r="B68" s="423" t="s">
        <v>444</v>
      </c>
      <c r="C68" s="181" t="s">
        <v>9</v>
      </c>
      <c r="D68" s="181">
        <v>1</v>
      </c>
      <c r="E68" s="320">
        <v>522</v>
      </c>
      <c r="F68" s="183">
        <v>1.5</v>
      </c>
      <c r="G68" s="311">
        <v>0.5</v>
      </c>
      <c r="H68" s="183">
        <f t="shared" ref="H68" si="20">D68*E68*F68*G68</f>
        <v>391.5</v>
      </c>
      <c r="J68" s="314" t="s">
        <v>317</v>
      </c>
      <c r="K68" s="314" t="str">
        <f t="shared" si="19"/>
        <v/>
      </c>
    </row>
    <row r="69" spans="1:18" s="314" customFormat="1" ht="21" customHeight="1" x14ac:dyDescent="0.25">
      <c r="A69" s="350" t="s">
        <v>200</v>
      </c>
      <c r="B69" s="551" t="s">
        <v>445</v>
      </c>
      <c r="C69" s="181" t="s">
        <v>9</v>
      </c>
      <c r="D69" s="181">
        <v>1</v>
      </c>
      <c r="E69" s="320">
        <v>116</v>
      </c>
      <c r="F69" s="183">
        <v>1.5</v>
      </c>
      <c r="G69" s="311">
        <v>0.5</v>
      </c>
      <c r="H69" s="183">
        <f t="shared" ref="H69" si="21">D69*E69*F69*G69</f>
        <v>87</v>
      </c>
      <c r="J69" s="314" t="s">
        <v>317</v>
      </c>
      <c r="K69" s="314" t="str">
        <f t="shared" ref="K69" si="22">IF(ISERROR(SEARCH("#",J69)), J69, "")</f>
        <v/>
      </c>
    </row>
    <row r="70" spans="1:18" s="314" customFormat="1" ht="21" customHeight="1" x14ac:dyDescent="0.25">
      <c r="A70" s="350" t="s">
        <v>200</v>
      </c>
      <c r="B70" s="425" t="s">
        <v>447</v>
      </c>
      <c r="C70" s="181" t="s">
        <v>9</v>
      </c>
      <c r="D70" s="181"/>
      <c r="E70" s="320"/>
      <c r="F70" s="183"/>
      <c r="G70" s="311"/>
      <c r="H70" s="183"/>
      <c r="J70" s="314" t="s">
        <v>326</v>
      </c>
      <c r="K70" s="314" t="str">
        <f t="shared" ref="K70:K72" si="23">IF(ISERROR(SEARCH("#",J70)), J70, "")</f>
        <v xml:space="preserve"> X-SEC. OF UB</v>
      </c>
    </row>
    <row r="71" spans="1:18" s="314" customFormat="1" ht="23.25" customHeight="1" x14ac:dyDescent="0.25">
      <c r="A71" s="350" t="s">
        <v>200</v>
      </c>
      <c r="B71" s="551" t="s">
        <v>444</v>
      </c>
      <c r="C71" s="181" t="s">
        <v>9</v>
      </c>
      <c r="D71" s="181">
        <v>1</v>
      </c>
      <c r="E71" s="320">
        <v>522</v>
      </c>
      <c r="F71" s="183">
        <v>1.125</v>
      </c>
      <c r="G71" s="311">
        <v>0.5</v>
      </c>
      <c r="H71" s="183">
        <f t="shared" ref="H71:H72" si="24">D71*E71*F71*G71</f>
        <v>293.625</v>
      </c>
      <c r="J71" s="314" t="s">
        <v>317</v>
      </c>
      <c r="K71" s="314" t="str">
        <f t="shared" si="23"/>
        <v/>
      </c>
    </row>
    <row r="72" spans="1:18" s="314" customFormat="1" ht="21" customHeight="1" x14ac:dyDescent="0.25">
      <c r="A72" s="350" t="s">
        <v>200</v>
      </c>
      <c r="B72" s="551" t="s">
        <v>445</v>
      </c>
      <c r="C72" s="181" t="s">
        <v>9</v>
      </c>
      <c r="D72" s="181">
        <v>1</v>
      </c>
      <c r="E72" s="320">
        <v>116</v>
      </c>
      <c r="F72" s="183">
        <v>1.125</v>
      </c>
      <c r="G72" s="311">
        <v>0.5</v>
      </c>
      <c r="H72" s="183">
        <f t="shared" si="24"/>
        <v>65.25</v>
      </c>
      <c r="J72" s="314" t="s">
        <v>317</v>
      </c>
      <c r="K72" s="314" t="str">
        <f t="shared" si="23"/>
        <v/>
      </c>
    </row>
    <row r="73" spans="1:18" s="314" customFormat="1" ht="21" customHeight="1" x14ac:dyDescent="0.25">
      <c r="A73" s="350" t="s">
        <v>200</v>
      </c>
      <c r="B73" s="425" t="s">
        <v>516</v>
      </c>
      <c r="C73" s="181" t="s">
        <v>9</v>
      </c>
      <c r="D73" s="181"/>
      <c r="E73" s="320"/>
      <c r="F73" s="183"/>
      <c r="G73" s="311"/>
      <c r="H73" s="183"/>
      <c r="J73" s="314" t="s">
        <v>326</v>
      </c>
      <c r="K73" s="314" t="str">
        <f t="shared" ref="K73:K75" si="25">IF(ISERROR(SEARCH("#",J73)), J73, "")</f>
        <v xml:space="preserve"> X-SEC. OF UB</v>
      </c>
    </row>
    <row r="74" spans="1:18" s="314" customFormat="1" ht="23.25" customHeight="1" x14ac:dyDescent="0.25">
      <c r="A74" s="350" t="s">
        <v>200</v>
      </c>
      <c r="B74" s="551" t="s">
        <v>444</v>
      </c>
      <c r="C74" s="181" t="s">
        <v>9</v>
      </c>
      <c r="D74" s="181">
        <v>1</v>
      </c>
      <c r="E74" s="320">
        <v>522</v>
      </c>
      <c r="F74" s="183">
        <v>0.75</v>
      </c>
      <c r="G74" s="311">
        <v>4</v>
      </c>
      <c r="H74" s="183">
        <f t="shared" ref="H74:H75" si="26">D74*E74*F74*G74</f>
        <v>1566</v>
      </c>
      <c r="J74" s="314" t="s">
        <v>317</v>
      </c>
      <c r="K74" s="314" t="str">
        <f t="shared" si="25"/>
        <v/>
      </c>
    </row>
    <row r="75" spans="1:18" s="314" customFormat="1" ht="21" customHeight="1" x14ac:dyDescent="0.25">
      <c r="A75" s="350" t="s">
        <v>200</v>
      </c>
      <c r="B75" s="551" t="s">
        <v>445</v>
      </c>
      <c r="C75" s="181" t="s">
        <v>9</v>
      </c>
      <c r="D75" s="181">
        <v>1</v>
      </c>
      <c r="E75" s="320">
        <v>116</v>
      </c>
      <c r="F75" s="183">
        <v>0.75</v>
      </c>
      <c r="G75" s="311">
        <v>4</v>
      </c>
      <c r="H75" s="183">
        <f t="shared" si="26"/>
        <v>348</v>
      </c>
      <c r="J75" s="314" t="s">
        <v>317</v>
      </c>
      <c r="K75" s="314" t="str">
        <f t="shared" si="25"/>
        <v/>
      </c>
    </row>
    <row r="76" spans="1:18" s="314" customFormat="1" ht="21" customHeight="1" x14ac:dyDescent="0.35">
      <c r="A76" s="408"/>
      <c r="B76" s="163"/>
      <c r="C76" s="186"/>
      <c r="D76" s="186"/>
      <c r="E76" s="686" t="s">
        <v>10</v>
      </c>
      <c r="F76" s="686"/>
      <c r="G76" s="686"/>
      <c r="H76" s="409">
        <f>SUM(H48:H75)</f>
        <v>14558.0625</v>
      </c>
      <c r="J76" s="314" t="s">
        <v>318</v>
      </c>
      <c r="K76" s="314" t="str">
        <f t="shared" si="3"/>
        <v xml:space="preserve"> 9"</v>
      </c>
    </row>
    <row r="77" spans="1:18" s="314" customFormat="1" ht="21" customHeight="1" x14ac:dyDescent="0.25">
      <c r="A77" s="350">
        <v>9</v>
      </c>
      <c r="B77" s="392" t="s">
        <v>284</v>
      </c>
      <c r="C77" s="393"/>
      <c r="D77" s="393"/>
      <c r="E77" s="402"/>
      <c r="F77" s="313"/>
      <c r="G77" s="407"/>
      <c r="H77" s="313"/>
      <c r="J77" s="314" t="s">
        <v>321</v>
      </c>
      <c r="K77" s="314" t="str">
        <f t="shared" si="3"/>
        <v/>
      </c>
    </row>
    <row r="78" spans="1:18" s="314" customFormat="1" ht="35.25" customHeight="1" x14ac:dyDescent="0.25">
      <c r="A78" s="391"/>
      <c r="B78" s="467" t="s">
        <v>480</v>
      </c>
      <c r="C78" s="181" t="s">
        <v>9</v>
      </c>
      <c r="D78" s="181"/>
      <c r="E78" s="320"/>
      <c r="F78" s="183">
        <v>1.125</v>
      </c>
      <c r="G78" s="311">
        <v>1.75</v>
      </c>
      <c r="H78" s="184">
        <f>D78*E78*G78*F78</f>
        <v>0</v>
      </c>
      <c r="N78" s="314">
        <f>145+108</f>
        <v>253</v>
      </c>
      <c r="R78" s="364">
        <v>72.83</v>
      </c>
    </row>
    <row r="79" spans="1:18" s="314" customFormat="1" ht="21" customHeight="1" x14ac:dyDescent="0.35">
      <c r="A79" s="408"/>
      <c r="B79" s="163"/>
      <c r="C79" s="186"/>
      <c r="D79" s="186"/>
      <c r="E79" s="686" t="s">
        <v>10</v>
      </c>
      <c r="F79" s="686"/>
      <c r="G79" s="686"/>
      <c r="H79" s="409">
        <f>SUM(H78:M78)</f>
        <v>0</v>
      </c>
    </row>
    <row r="80" spans="1:18" s="314" customFormat="1" ht="21" customHeight="1" x14ac:dyDescent="0.25">
      <c r="A80" s="350">
        <v>10</v>
      </c>
      <c r="B80" s="392" t="s">
        <v>175</v>
      </c>
      <c r="C80" s="393"/>
      <c r="D80" s="393"/>
      <c r="E80" s="402"/>
      <c r="F80" s="313"/>
      <c r="G80" s="407"/>
      <c r="H80" s="313"/>
    </row>
    <row r="81" spans="1:11" s="314" customFormat="1" ht="21" customHeight="1" x14ac:dyDescent="0.25">
      <c r="A81" s="350" t="s">
        <v>200</v>
      </c>
      <c r="B81" s="432" t="s">
        <v>534</v>
      </c>
      <c r="C81" s="181" t="s">
        <v>9</v>
      </c>
      <c r="D81" s="181">
        <v>1</v>
      </c>
      <c r="E81" s="320">
        <f>E62+E63+E64+E65</f>
        <v>1363</v>
      </c>
      <c r="F81" s="183">
        <v>0.75</v>
      </c>
      <c r="G81" s="311">
        <v>0.75</v>
      </c>
      <c r="H81" s="183">
        <f>D81*E81*F81*G81</f>
        <v>766.6875</v>
      </c>
      <c r="J81" s="314" t="s">
        <v>326</v>
      </c>
      <c r="K81" s="314" t="str">
        <f t="shared" ref="K81" si="27">IF(ISERROR(SEARCH("#",J81)), J81, "")</f>
        <v xml:space="preserve"> X-SEC. OF UB</v>
      </c>
    </row>
    <row r="82" spans="1:11" s="314" customFormat="1" ht="21" customHeight="1" x14ac:dyDescent="0.25">
      <c r="A82" s="350" t="s">
        <v>200</v>
      </c>
      <c r="B82" s="551" t="s">
        <v>536</v>
      </c>
      <c r="C82" s="181" t="s">
        <v>9</v>
      </c>
      <c r="D82" s="181">
        <v>1</v>
      </c>
      <c r="E82" s="320">
        <f>E68+E69</f>
        <v>638</v>
      </c>
      <c r="F82" s="183">
        <v>0.75</v>
      </c>
      <c r="G82" s="311">
        <v>0.75</v>
      </c>
      <c r="H82" s="183">
        <f>D82*E82*F82*G82</f>
        <v>358.875</v>
      </c>
      <c r="J82" s="314" t="s">
        <v>326</v>
      </c>
      <c r="K82" s="314" t="str">
        <f t="shared" ref="K82" si="28">IF(ISERROR(SEARCH("#",J82)), J82, "")</f>
        <v xml:space="preserve"> X-SEC. OF UB</v>
      </c>
    </row>
    <row r="83" spans="1:11" s="314" customFormat="1" ht="21" customHeight="1" x14ac:dyDescent="0.35">
      <c r="A83" s="408"/>
      <c r="B83" s="163"/>
      <c r="C83" s="186"/>
      <c r="D83" s="186"/>
      <c r="E83" s="686" t="s">
        <v>10</v>
      </c>
      <c r="F83" s="686"/>
      <c r="G83" s="686"/>
      <c r="H83" s="409">
        <f>SUM(H81:M82)</f>
        <v>1125.5625</v>
      </c>
    </row>
    <row r="84" spans="1:11" s="314" customFormat="1" ht="21" hidden="1" customHeight="1" x14ac:dyDescent="0.25">
      <c r="A84" s="350">
        <v>11</v>
      </c>
      <c r="B84" s="392" t="s">
        <v>176</v>
      </c>
      <c r="C84" s="393"/>
      <c r="D84" s="393"/>
      <c r="E84" s="402"/>
      <c r="F84" s="313"/>
      <c r="G84" s="407"/>
      <c r="H84" s="313"/>
    </row>
    <row r="85" spans="1:11" s="314" customFormat="1" ht="21" hidden="1" customHeight="1" x14ac:dyDescent="0.25">
      <c r="A85" s="350" t="s">
        <v>200</v>
      </c>
      <c r="B85" s="545" t="s">
        <v>328</v>
      </c>
      <c r="C85" s="181" t="s">
        <v>9</v>
      </c>
      <c r="D85" s="181"/>
      <c r="E85" s="320"/>
      <c r="F85" s="183"/>
      <c r="G85" s="311"/>
      <c r="H85" s="183">
        <f>D85*E85*F85</f>
        <v>0</v>
      </c>
      <c r="J85" s="314" t="s">
        <v>317</v>
      </c>
      <c r="K85" s="314" t="str">
        <f t="shared" ref="K85:K87" si="29">IF(ISERROR(SEARCH("#",J85)), J85, "")</f>
        <v/>
      </c>
    </row>
    <row r="86" spans="1:11" s="314" customFormat="1" ht="33.75" hidden="1" customHeight="1" x14ac:dyDescent="0.25">
      <c r="A86" s="350" t="s">
        <v>200</v>
      </c>
      <c r="B86" s="545" t="s">
        <v>29</v>
      </c>
      <c r="C86" s="181" t="s">
        <v>9</v>
      </c>
      <c r="D86" s="181"/>
      <c r="E86" s="320"/>
      <c r="F86" s="183"/>
      <c r="G86" s="311"/>
      <c r="H86" s="183">
        <f t="shared" ref="H86:H87" si="30">D86*E86*F86</f>
        <v>0</v>
      </c>
      <c r="J86" s="314" t="s">
        <v>326</v>
      </c>
      <c r="K86" s="314" t="str">
        <f t="shared" si="29"/>
        <v xml:space="preserve"> X-SEC. OF UB</v>
      </c>
    </row>
    <row r="87" spans="1:11" s="314" customFormat="1" ht="21" hidden="1" customHeight="1" x14ac:dyDescent="0.25">
      <c r="A87" s="350" t="s">
        <v>200</v>
      </c>
      <c r="B87" s="545" t="s">
        <v>427</v>
      </c>
      <c r="C87" s="181" t="s">
        <v>9</v>
      </c>
      <c r="D87" s="181"/>
      <c r="E87" s="320"/>
      <c r="F87" s="183"/>
      <c r="G87" s="311"/>
      <c r="H87" s="183">
        <f t="shared" si="30"/>
        <v>0</v>
      </c>
      <c r="J87" s="314" t="s">
        <v>326</v>
      </c>
      <c r="K87" s="314" t="str">
        <f t="shared" si="29"/>
        <v xml:space="preserve"> X-SEC. OF UB</v>
      </c>
    </row>
    <row r="88" spans="1:11" s="314" customFormat="1" ht="23.25" hidden="1" customHeight="1" x14ac:dyDescent="0.35">
      <c r="A88" s="408"/>
      <c r="B88" s="163"/>
      <c r="C88" s="186"/>
      <c r="D88" s="186"/>
      <c r="E88" s="686" t="s">
        <v>26</v>
      </c>
      <c r="F88" s="686"/>
      <c r="G88" s="686"/>
      <c r="H88" s="409">
        <f>SUM(H85:H87)</f>
        <v>0</v>
      </c>
    </row>
    <row r="89" spans="1:11" s="314" customFormat="1" ht="18.75" x14ac:dyDescent="0.25">
      <c r="A89" s="350">
        <v>12</v>
      </c>
      <c r="B89" s="392" t="s">
        <v>164</v>
      </c>
      <c r="C89" s="393"/>
      <c r="D89" s="393"/>
      <c r="E89" s="402"/>
      <c r="F89" s="313"/>
      <c r="G89" s="407"/>
      <c r="H89" s="313"/>
    </row>
    <row r="90" spans="1:11" s="314" customFormat="1" ht="18.75" customHeight="1" x14ac:dyDescent="0.25">
      <c r="A90" s="408"/>
      <c r="B90" s="172" t="s">
        <v>47</v>
      </c>
      <c r="C90" s="181" t="s">
        <v>9</v>
      </c>
      <c r="D90" s="181">
        <v>1</v>
      </c>
      <c r="E90" s="320"/>
      <c r="F90" s="183"/>
      <c r="G90" s="311">
        <v>4</v>
      </c>
      <c r="H90" s="183">
        <f>H14</f>
        <v>31296.7</v>
      </c>
    </row>
    <row r="91" spans="1:11" s="314" customFormat="1" ht="18.75" customHeight="1" x14ac:dyDescent="0.25">
      <c r="A91" s="408"/>
      <c r="B91" s="501" t="s">
        <v>496</v>
      </c>
      <c r="C91" s="181" t="s">
        <v>9</v>
      </c>
      <c r="D91" s="181">
        <v>-1</v>
      </c>
      <c r="E91" s="320"/>
      <c r="F91" s="183"/>
      <c r="G91" s="311"/>
      <c r="H91" s="183">
        <f>(H27+H34+H45+H76+H79+H83)*D91</f>
        <v>-23888.125</v>
      </c>
    </row>
    <row r="92" spans="1:11" s="314" customFormat="1" ht="23.25" x14ac:dyDescent="0.35">
      <c r="A92" s="408"/>
      <c r="B92" s="163"/>
      <c r="C92" s="186"/>
      <c r="D92" s="186"/>
      <c r="E92" s="686" t="s">
        <v>10</v>
      </c>
      <c r="F92" s="686"/>
      <c r="G92" s="686"/>
      <c r="H92" s="409">
        <f>SUM(H90:H91)</f>
        <v>7408.5750000000007</v>
      </c>
    </row>
    <row r="93" spans="1:11" s="314" customFormat="1" ht="18.75" x14ac:dyDescent="0.25">
      <c r="A93" s="350">
        <v>13</v>
      </c>
      <c r="B93" s="392" t="s">
        <v>164</v>
      </c>
      <c r="C93" s="393"/>
      <c r="D93" s="393"/>
      <c r="E93" s="402"/>
      <c r="F93" s="313"/>
      <c r="G93" s="407"/>
      <c r="H93" s="313"/>
    </row>
    <row r="94" spans="1:11" s="314" customFormat="1" ht="23.25" x14ac:dyDescent="0.25">
      <c r="A94" s="408"/>
      <c r="B94" s="172"/>
      <c r="C94" s="181" t="s">
        <v>9</v>
      </c>
      <c r="D94" s="181"/>
      <c r="E94" s="320"/>
      <c r="F94" s="183"/>
      <c r="G94" s="311"/>
      <c r="H94" s="183"/>
    </row>
    <row r="95" spans="1:11" s="314" customFormat="1" ht="23.25" x14ac:dyDescent="0.35">
      <c r="A95" s="414"/>
      <c r="B95" s="415"/>
      <c r="C95" s="416"/>
      <c r="D95" s="416"/>
      <c r="E95" s="828" t="s">
        <v>10</v>
      </c>
      <c r="F95" s="828"/>
      <c r="G95" s="828"/>
      <c r="H95" s="417">
        <f>SUM(H94:H94)</f>
        <v>0</v>
      </c>
    </row>
    <row r="96" spans="1:11" s="314" customFormat="1" x14ac:dyDescent="0.25">
      <c r="A96" s="418"/>
      <c r="B96" s="419"/>
      <c r="C96" s="420"/>
      <c r="D96" s="420"/>
      <c r="E96" s="421"/>
      <c r="G96" s="422"/>
    </row>
    <row r="97" spans="1:7" s="314" customFormat="1" x14ac:dyDescent="0.25">
      <c r="A97" s="418"/>
      <c r="B97" s="419"/>
      <c r="C97" s="420"/>
      <c r="D97" s="420"/>
      <c r="E97" s="421"/>
      <c r="G97" s="422"/>
    </row>
    <row r="98" spans="1:7" s="314" customFormat="1" x14ac:dyDescent="0.25">
      <c r="A98" s="418"/>
      <c r="B98" s="419"/>
      <c r="C98" s="420"/>
      <c r="D98" s="420"/>
      <c r="E98" s="421"/>
      <c r="G98" s="422"/>
    </row>
    <row r="99" spans="1:7" s="314" customFormat="1" x14ac:dyDescent="0.25">
      <c r="A99" s="418"/>
      <c r="B99" s="419"/>
      <c r="C99" s="420"/>
      <c r="D99" s="420"/>
      <c r="E99" s="421"/>
      <c r="G99" s="422"/>
    </row>
    <row r="100" spans="1:7" s="314" customFormat="1" x14ac:dyDescent="0.25">
      <c r="A100" s="418"/>
      <c r="B100" s="419"/>
      <c r="C100" s="420"/>
      <c r="D100" s="420"/>
      <c r="E100" s="421"/>
      <c r="G100" s="422"/>
    </row>
    <row r="101" spans="1:7" s="314" customFormat="1" x14ac:dyDescent="0.25">
      <c r="A101" s="418"/>
      <c r="B101" s="419"/>
      <c r="C101" s="420"/>
      <c r="D101" s="420"/>
      <c r="E101" s="421"/>
      <c r="G101" s="422"/>
    </row>
    <row r="102" spans="1:7" s="314" customFormat="1" x14ac:dyDescent="0.25">
      <c r="A102" s="418"/>
      <c r="B102" s="419"/>
      <c r="C102" s="420"/>
      <c r="D102" s="420"/>
      <c r="E102" s="421"/>
      <c r="G102" s="422"/>
    </row>
    <row r="103" spans="1:7" s="314" customFormat="1" x14ac:dyDescent="0.25">
      <c r="A103" s="418"/>
      <c r="B103" s="419"/>
      <c r="C103" s="420"/>
      <c r="D103" s="420"/>
      <c r="E103" s="421"/>
      <c r="G103" s="422"/>
    </row>
    <row r="104" spans="1:7" s="314" customFormat="1" x14ac:dyDescent="0.25">
      <c r="A104" s="418"/>
      <c r="B104" s="419"/>
      <c r="C104" s="420"/>
      <c r="D104" s="420"/>
      <c r="E104" s="421"/>
      <c r="G104" s="422"/>
    </row>
    <row r="105" spans="1:7" s="314" customFormat="1" x14ac:dyDescent="0.25">
      <c r="A105" s="418"/>
      <c r="B105" s="419"/>
      <c r="C105" s="420"/>
      <c r="D105" s="420"/>
      <c r="E105" s="421"/>
      <c r="G105" s="422"/>
    </row>
    <row r="106" spans="1:7" s="314" customFormat="1" x14ac:dyDescent="0.25">
      <c r="A106" s="418"/>
      <c r="B106" s="419"/>
      <c r="C106" s="420"/>
      <c r="D106" s="420"/>
      <c r="E106" s="421"/>
      <c r="G106" s="422"/>
    </row>
    <row r="107" spans="1:7" s="314" customFormat="1" x14ac:dyDescent="0.25">
      <c r="A107" s="418"/>
      <c r="B107" s="419"/>
      <c r="C107" s="420"/>
      <c r="D107" s="420"/>
      <c r="E107" s="421"/>
      <c r="G107" s="422"/>
    </row>
    <row r="108" spans="1:7" s="314" customFormat="1" x14ac:dyDescent="0.25">
      <c r="A108" s="418"/>
      <c r="B108" s="419"/>
      <c r="C108" s="420"/>
      <c r="D108" s="420"/>
      <c r="E108" s="421"/>
      <c r="G108" s="422"/>
    </row>
    <row r="109" spans="1:7" s="314" customFormat="1" x14ac:dyDescent="0.25">
      <c r="A109" s="418"/>
      <c r="B109" s="419"/>
      <c r="C109" s="420"/>
      <c r="D109" s="420"/>
      <c r="E109" s="421"/>
      <c r="G109" s="422"/>
    </row>
    <row r="110" spans="1:7" s="314" customFormat="1" x14ac:dyDescent="0.25">
      <c r="A110" s="418"/>
      <c r="B110" s="419"/>
      <c r="C110" s="420"/>
      <c r="D110" s="420"/>
      <c r="E110" s="421"/>
      <c r="G110" s="422"/>
    </row>
    <row r="111" spans="1:7" s="314" customFormat="1" x14ac:dyDescent="0.25">
      <c r="A111" s="418"/>
      <c r="B111" s="419"/>
      <c r="C111" s="420"/>
      <c r="D111" s="420"/>
      <c r="E111" s="421"/>
      <c r="G111" s="422"/>
    </row>
    <row r="112" spans="1:7" s="314" customFormat="1" x14ac:dyDescent="0.25">
      <c r="A112" s="418"/>
      <c r="B112" s="419"/>
      <c r="C112" s="420"/>
      <c r="D112" s="420"/>
      <c r="E112" s="421"/>
      <c r="G112" s="422"/>
    </row>
    <row r="113" spans="1:7" s="314" customFormat="1" x14ac:dyDescent="0.25">
      <c r="A113" s="418"/>
      <c r="B113" s="419"/>
      <c r="C113" s="420"/>
      <c r="D113" s="420"/>
      <c r="E113" s="421"/>
      <c r="G113" s="422"/>
    </row>
    <row r="114" spans="1:7" s="314" customFormat="1" x14ac:dyDescent="0.25">
      <c r="A114" s="418"/>
      <c r="B114" s="419"/>
      <c r="C114" s="420"/>
      <c r="D114" s="420"/>
      <c r="E114" s="421"/>
      <c r="G114" s="422"/>
    </row>
    <row r="115" spans="1:7" s="314" customFormat="1" x14ac:dyDescent="0.25">
      <c r="A115" s="418"/>
      <c r="B115" s="419"/>
      <c r="C115" s="420"/>
      <c r="D115" s="420"/>
      <c r="E115" s="421"/>
      <c r="G115" s="422"/>
    </row>
    <row r="116" spans="1:7" s="314" customFormat="1" x14ac:dyDescent="0.25">
      <c r="A116" s="418"/>
      <c r="B116" s="419"/>
      <c r="C116" s="420"/>
      <c r="D116" s="420"/>
      <c r="E116" s="421"/>
      <c r="G116" s="422"/>
    </row>
    <row r="117" spans="1:7" s="314" customFormat="1" x14ac:dyDescent="0.25">
      <c r="A117" s="418"/>
      <c r="B117" s="419"/>
      <c r="C117" s="420"/>
      <c r="D117" s="420"/>
      <c r="E117" s="421"/>
      <c r="G117" s="422"/>
    </row>
    <row r="118" spans="1:7" s="314" customFormat="1" x14ac:dyDescent="0.25">
      <c r="A118" s="418"/>
      <c r="B118" s="419"/>
      <c r="C118" s="420"/>
      <c r="D118" s="420"/>
      <c r="E118" s="421"/>
      <c r="G118" s="422"/>
    </row>
    <row r="119" spans="1:7" s="314" customFormat="1" x14ac:dyDescent="0.25">
      <c r="A119" s="418"/>
      <c r="B119" s="419"/>
      <c r="C119" s="420"/>
      <c r="D119" s="420"/>
      <c r="E119" s="421"/>
      <c r="G119" s="422"/>
    </row>
    <row r="120" spans="1:7" s="314" customFormat="1" x14ac:dyDescent="0.25">
      <c r="A120" s="418"/>
      <c r="B120" s="419"/>
      <c r="C120" s="420"/>
      <c r="D120" s="420"/>
      <c r="E120" s="421"/>
      <c r="G120" s="422"/>
    </row>
    <row r="121" spans="1:7" s="314" customFormat="1" x14ac:dyDescent="0.25">
      <c r="A121" s="418"/>
      <c r="B121" s="419"/>
      <c r="C121" s="420"/>
      <c r="D121" s="420"/>
      <c r="E121" s="421"/>
      <c r="G121" s="422"/>
    </row>
    <row r="122" spans="1:7" s="314" customFormat="1" x14ac:dyDescent="0.25">
      <c r="A122" s="418"/>
      <c r="B122" s="419"/>
      <c r="C122" s="420"/>
      <c r="D122" s="420"/>
      <c r="E122" s="421"/>
      <c r="G122" s="422"/>
    </row>
    <row r="123" spans="1:7" s="314" customFormat="1" x14ac:dyDescent="0.25">
      <c r="A123" s="418"/>
      <c r="B123" s="419"/>
      <c r="C123" s="420"/>
      <c r="D123" s="420"/>
      <c r="E123" s="421"/>
      <c r="G123" s="422"/>
    </row>
    <row r="124" spans="1:7" s="314" customFormat="1" x14ac:dyDescent="0.25">
      <c r="A124" s="418"/>
      <c r="B124" s="419"/>
      <c r="C124" s="420"/>
      <c r="D124" s="420"/>
      <c r="E124" s="421"/>
      <c r="G124" s="422"/>
    </row>
    <row r="125" spans="1:7" s="314" customFormat="1" x14ac:dyDescent="0.25">
      <c r="A125" s="418"/>
      <c r="B125" s="419"/>
      <c r="C125" s="420"/>
      <c r="D125" s="420"/>
      <c r="E125" s="421"/>
      <c r="G125" s="422"/>
    </row>
    <row r="126" spans="1:7" s="314" customFormat="1" x14ac:dyDescent="0.25">
      <c r="A126" s="418"/>
      <c r="B126" s="419"/>
      <c r="C126" s="420"/>
      <c r="D126" s="420"/>
      <c r="E126" s="421"/>
      <c r="G126" s="422"/>
    </row>
    <row r="127" spans="1:7" s="314" customFormat="1" x14ac:dyDescent="0.25">
      <c r="A127" s="418"/>
      <c r="B127" s="419"/>
      <c r="C127" s="420"/>
      <c r="D127" s="420"/>
      <c r="E127" s="421"/>
      <c r="G127" s="422"/>
    </row>
    <row r="128" spans="1:7" s="314" customFormat="1" x14ac:dyDescent="0.25">
      <c r="A128" s="418"/>
      <c r="B128" s="419"/>
      <c r="C128" s="420"/>
      <c r="D128" s="420"/>
      <c r="E128" s="421"/>
      <c r="G128" s="422"/>
    </row>
    <row r="129" spans="1:7" s="314" customFormat="1" x14ac:dyDescent="0.25">
      <c r="A129" s="418"/>
      <c r="B129" s="419"/>
      <c r="C129" s="420"/>
      <c r="D129" s="420"/>
      <c r="E129" s="421"/>
      <c r="G129" s="422"/>
    </row>
    <row r="130" spans="1:7" s="314" customFormat="1" x14ac:dyDescent="0.25">
      <c r="A130" s="418"/>
      <c r="B130" s="419"/>
      <c r="C130" s="420"/>
      <c r="D130" s="420"/>
      <c r="E130" s="421"/>
      <c r="G130" s="422"/>
    </row>
    <row r="131" spans="1:7" s="314" customFormat="1" x14ac:dyDescent="0.25">
      <c r="A131" s="418"/>
      <c r="B131" s="419"/>
      <c r="C131" s="420"/>
      <c r="D131" s="420"/>
      <c r="E131" s="421"/>
      <c r="G131" s="422"/>
    </row>
    <row r="132" spans="1:7" s="314" customFormat="1" x14ac:dyDescent="0.25">
      <c r="A132" s="418"/>
      <c r="B132" s="419"/>
      <c r="C132" s="420"/>
      <c r="D132" s="420"/>
      <c r="E132" s="421"/>
      <c r="G132" s="422"/>
    </row>
    <row r="133" spans="1:7" s="314" customFormat="1" x14ac:dyDescent="0.25">
      <c r="A133" s="418"/>
      <c r="B133" s="419"/>
      <c r="C133" s="420"/>
      <c r="D133" s="420"/>
      <c r="E133" s="421"/>
      <c r="G133" s="422"/>
    </row>
    <row r="134" spans="1:7" s="314" customFormat="1" x14ac:dyDescent="0.25">
      <c r="A134" s="418"/>
      <c r="B134" s="419"/>
      <c r="C134" s="420"/>
      <c r="D134" s="420"/>
      <c r="E134" s="421"/>
      <c r="G134" s="422"/>
    </row>
    <row r="135" spans="1:7" s="314" customFormat="1" x14ac:dyDescent="0.25">
      <c r="A135" s="418"/>
      <c r="B135" s="419"/>
      <c r="C135" s="420"/>
      <c r="D135" s="420"/>
      <c r="E135" s="421"/>
      <c r="G135" s="422"/>
    </row>
    <row r="136" spans="1:7" s="314" customFormat="1" x14ac:dyDescent="0.25">
      <c r="A136" s="418"/>
      <c r="B136" s="419"/>
      <c r="C136" s="420"/>
      <c r="D136" s="420"/>
      <c r="E136" s="421"/>
      <c r="G136" s="422"/>
    </row>
    <row r="137" spans="1:7" s="314" customFormat="1" x14ac:dyDescent="0.25">
      <c r="A137" s="418"/>
      <c r="B137" s="419"/>
      <c r="C137" s="420"/>
      <c r="D137" s="420"/>
      <c r="E137" s="421"/>
      <c r="G137" s="422"/>
    </row>
    <row r="138" spans="1:7" s="314" customFormat="1" x14ac:dyDescent="0.25">
      <c r="A138" s="418"/>
      <c r="B138" s="419"/>
      <c r="C138" s="420"/>
      <c r="D138" s="420"/>
      <c r="E138" s="421"/>
      <c r="G138" s="422"/>
    </row>
    <row r="139" spans="1:7" s="314" customFormat="1" x14ac:dyDescent="0.25">
      <c r="A139" s="418"/>
      <c r="B139" s="419"/>
      <c r="C139" s="420"/>
      <c r="D139" s="420"/>
      <c r="E139" s="421"/>
      <c r="G139" s="422"/>
    </row>
    <row r="140" spans="1:7" s="314" customFormat="1" x14ac:dyDescent="0.25">
      <c r="A140" s="418"/>
      <c r="B140" s="419"/>
      <c r="C140" s="420"/>
      <c r="D140" s="420"/>
      <c r="E140" s="421"/>
      <c r="G140" s="422"/>
    </row>
    <row r="141" spans="1:7" s="314" customFormat="1" x14ac:dyDescent="0.25">
      <c r="A141" s="418"/>
      <c r="B141" s="419"/>
      <c r="C141" s="420"/>
      <c r="D141" s="420"/>
      <c r="E141" s="421"/>
      <c r="G141" s="422"/>
    </row>
    <row r="142" spans="1:7" s="314" customFormat="1" x14ac:dyDescent="0.25">
      <c r="A142" s="418"/>
      <c r="B142" s="419"/>
      <c r="C142" s="420"/>
      <c r="D142" s="420"/>
      <c r="E142" s="421"/>
      <c r="G142" s="422"/>
    </row>
    <row r="143" spans="1:7" s="314" customFormat="1" x14ac:dyDescent="0.25">
      <c r="A143" s="418"/>
      <c r="B143" s="419"/>
      <c r="C143" s="420"/>
      <c r="D143" s="420"/>
      <c r="E143" s="421"/>
      <c r="G143" s="422"/>
    </row>
    <row r="144" spans="1:7" s="314" customFormat="1" x14ac:dyDescent="0.25">
      <c r="A144" s="418"/>
      <c r="B144" s="419"/>
      <c r="C144" s="420"/>
      <c r="D144" s="420"/>
      <c r="E144" s="421"/>
      <c r="G144" s="422"/>
    </row>
    <row r="145" spans="1:7" s="314" customFormat="1" x14ac:dyDescent="0.25">
      <c r="A145" s="418"/>
      <c r="B145" s="419"/>
      <c r="C145" s="420"/>
      <c r="D145" s="420"/>
      <c r="E145" s="421"/>
      <c r="G145" s="422"/>
    </row>
    <row r="146" spans="1:7" s="314" customFormat="1" x14ac:dyDescent="0.25">
      <c r="A146" s="418"/>
      <c r="B146" s="419"/>
      <c r="C146" s="420"/>
      <c r="D146" s="420"/>
      <c r="E146" s="421"/>
      <c r="G146" s="422"/>
    </row>
    <row r="147" spans="1:7" s="314" customFormat="1" x14ac:dyDescent="0.25">
      <c r="A147" s="418"/>
      <c r="B147" s="419"/>
      <c r="C147" s="420"/>
      <c r="D147" s="420"/>
      <c r="E147" s="421"/>
      <c r="G147" s="422"/>
    </row>
    <row r="148" spans="1:7" s="314" customFormat="1" x14ac:dyDescent="0.25">
      <c r="A148" s="418"/>
      <c r="B148" s="419"/>
      <c r="C148" s="420"/>
      <c r="D148" s="420"/>
      <c r="E148" s="421"/>
      <c r="G148" s="422"/>
    </row>
    <row r="149" spans="1:7" s="314" customFormat="1" x14ac:dyDescent="0.25">
      <c r="A149" s="418"/>
      <c r="B149" s="419"/>
      <c r="C149" s="420"/>
      <c r="D149" s="420"/>
      <c r="E149" s="421"/>
      <c r="G149" s="422"/>
    </row>
    <row r="150" spans="1:7" s="314" customFormat="1" x14ac:dyDescent="0.25">
      <c r="A150" s="418"/>
      <c r="B150" s="419"/>
      <c r="C150" s="420"/>
      <c r="D150" s="420"/>
      <c r="E150" s="421"/>
      <c r="G150" s="422"/>
    </row>
    <row r="151" spans="1:7" s="314" customFormat="1" x14ac:dyDescent="0.25">
      <c r="A151" s="418"/>
      <c r="B151" s="419"/>
      <c r="C151" s="420"/>
      <c r="D151" s="420"/>
      <c r="E151" s="421"/>
      <c r="G151" s="422"/>
    </row>
    <row r="152" spans="1:7" s="314" customFormat="1" x14ac:dyDescent="0.25">
      <c r="A152" s="418"/>
      <c r="B152" s="419"/>
      <c r="C152" s="420"/>
      <c r="D152" s="420"/>
      <c r="E152" s="421"/>
      <c r="G152" s="422"/>
    </row>
    <row r="153" spans="1:7" s="314" customFormat="1" x14ac:dyDescent="0.25">
      <c r="A153" s="418"/>
      <c r="B153" s="419"/>
      <c r="C153" s="420"/>
      <c r="D153" s="420"/>
      <c r="E153" s="421"/>
      <c r="G153" s="422"/>
    </row>
    <row r="154" spans="1:7" s="314" customFormat="1" x14ac:dyDescent="0.25">
      <c r="A154" s="418"/>
      <c r="B154" s="419"/>
      <c r="C154" s="420"/>
      <c r="D154" s="420"/>
      <c r="E154" s="421"/>
      <c r="G154" s="422"/>
    </row>
    <row r="155" spans="1:7" s="314" customFormat="1" x14ac:dyDescent="0.25">
      <c r="A155" s="418"/>
      <c r="B155" s="419"/>
      <c r="C155" s="420"/>
      <c r="D155" s="420"/>
      <c r="E155" s="421"/>
      <c r="G155" s="422"/>
    </row>
    <row r="156" spans="1:7" s="314" customFormat="1" x14ac:dyDescent="0.25">
      <c r="A156" s="418"/>
      <c r="B156" s="419"/>
      <c r="C156" s="420"/>
      <c r="D156" s="420"/>
      <c r="E156" s="421"/>
      <c r="G156" s="422"/>
    </row>
    <row r="157" spans="1:7" s="314" customFormat="1" x14ac:dyDescent="0.25">
      <c r="A157" s="418"/>
      <c r="B157" s="419"/>
      <c r="C157" s="420"/>
      <c r="D157" s="420"/>
      <c r="E157" s="421"/>
      <c r="G157" s="422"/>
    </row>
    <row r="158" spans="1:7" s="314" customFormat="1" x14ac:dyDescent="0.25">
      <c r="A158" s="418"/>
      <c r="B158" s="419"/>
      <c r="C158" s="420"/>
      <c r="D158" s="420"/>
      <c r="E158" s="421"/>
      <c r="G158" s="422"/>
    </row>
    <row r="159" spans="1:7" s="314" customFormat="1" x14ac:dyDescent="0.25">
      <c r="A159" s="418"/>
      <c r="B159" s="419"/>
      <c r="C159" s="420"/>
      <c r="D159" s="420"/>
      <c r="E159" s="421"/>
      <c r="G159" s="422"/>
    </row>
    <row r="160" spans="1:7" s="314" customFormat="1" x14ac:dyDescent="0.25">
      <c r="A160" s="418"/>
      <c r="B160" s="419"/>
      <c r="C160" s="420"/>
      <c r="D160" s="420"/>
      <c r="E160" s="421"/>
      <c r="G160" s="422"/>
    </row>
    <row r="161" spans="1:7" s="314" customFormat="1" x14ac:dyDescent="0.25">
      <c r="A161" s="418"/>
      <c r="B161" s="419"/>
      <c r="C161" s="420"/>
      <c r="D161" s="420"/>
      <c r="E161" s="421"/>
      <c r="G161" s="422"/>
    </row>
    <row r="162" spans="1:7" s="314" customFormat="1" x14ac:dyDescent="0.25">
      <c r="A162" s="418"/>
      <c r="B162" s="419"/>
      <c r="C162" s="420"/>
      <c r="D162" s="420"/>
      <c r="E162" s="421"/>
      <c r="G162" s="422"/>
    </row>
    <row r="163" spans="1:7" s="314" customFormat="1" x14ac:dyDescent="0.25">
      <c r="A163" s="418"/>
      <c r="B163" s="419"/>
      <c r="C163" s="420"/>
      <c r="D163" s="420"/>
      <c r="E163" s="421"/>
      <c r="G163" s="422"/>
    </row>
    <row r="164" spans="1:7" s="314" customFormat="1" x14ac:dyDescent="0.25">
      <c r="A164" s="418"/>
      <c r="B164" s="419"/>
      <c r="C164" s="420"/>
      <c r="D164" s="420"/>
      <c r="E164" s="421"/>
      <c r="G164" s="422"/>
    </row>
    <row r="165" spans="1:7" s="314" customFormat="1" x14ac:dyDescent="0.25">
      <c r="A165" s="418"/>
      <c r="B165" s="419"/>
      <c r="C165" s="420"/>
      <c r="D165" s="420"/>
      <c r="E165" s="421"/>
      <c r="G165" s="422"/>
    </row>
    <row r="166" spans="1:7" s="314" customFormat="1" x14ac:dyDescent="0.25">
      <c r="A166" s="418"/>
      <c r="B166" s="419"/>
      <c r="C166" s="420"/>
      <c r="D166" s="420"/>
      <c r="E166" s="421"/>
      <c r="G166" s="422"/>
    </row>
    <row r="167" spans="1:7" s="314" customFormat="1" x14ac:dyDescent="0.25">
      <c r="A167" s="418"/>
      <c r="B167" s="419"/>
      <c r="C167" s="420"/>
      <c r="D167" s="420"/>
      <c r="E167" s="421"/>
      <c r="G167" s="422"/>
    </row>
    <row r="168" spans="1:7" s="314" customFormat="1" x14ac:dyDescent="0.25">
      <c r="A168" s="418"/>
      <c r="B168" s="419"/>
      <c r="C168" s="420"/>
      <c r="D168" s="420"/>
      <c r="E168" s="421"/>
      <c r="G168" s="422"/>
    </row>
    <row r="169" spans="1:7" s="314" customFormat="1" x14ac:dyDescent="0.25">
      <c r="A169" s="418"/>
      <c r="B169" s="419"/>
      <c r="C169" s="420"/>
      <c r="D169" s="420"/>
      <c r="E169" s="421"/>
      <c r="G169" s="422"/>
    </row>
    <row r="170" spans="1:7" s="314" customFormat="1" x14ac:dyDescent="0.25">
      <c r="A170" s="418"/>
      <c r="B170" s="419"/>
      <c r="C170" s="420"/>
      <c r="D170" s="420"/>
      <c r="E170" s="421"/>
      <c r="G170" s="422"/>
    </row>
    <row r="171" spans="1:7" s="314" customFormat="1" x14ac:dyDescent="0.25">
      <c r="A171" s="418"/>
      <c r="B171" s="419"/>
      <c r="C171" s="420"/>
      <c r="D171" s="420"/>
      <c r="E171" s="421"/>
      <c r="G171" s="422"/>
    </row>
    <row r="172" spans="1:7" s="314" customFormat="1" x14ac:dyDescent="0.25">
      <c r="A172" s="418"/>
      <c r="B172" s="419"/>
      <c r="C172" s="420"/>
      <c r="D172" s="420"/>
      <c r="E172" s="421"/>
      <c r="G172" s="422"/>
    </row>
    <row r="173" spans="1:7" s="314" customFormat="1" x14ac:dyDescent="0.25">
      <c r="A173" s="418"/>
      <c r="B173" s="419"/>
      <c r="C173" s="420"/>
      <c r="D173" s="420"/>
      <c r="E173" s="421"/>
      <c r="G173" s="422"/>
    </row>
    <row r="174" spans="1:7" s="314" customFormat="1" x14ac:dyDescent="0.25">
      <c r="A174" s="418"/>
      <c r="B174" s="419"/>
      <c r="C174" s="420"/>
      <c r="D174" s="420"/>
      <c r="E174" s="421"/>
      <c r="G174" s="422"/>
    </row>
    <row r="175" spans="1:7" s="314" customFormat="1" x14ac:dyDescent="0.25">
      <c r="A175" s="418"/>
      <c r="B175" s="419"/>
      <c r="C175" s="420"/>
      <c r="D175" s="420"/>
      <c r="E175" s="421"/>
      <c r="G175" s="422"/>
    </row>
    <row r="176" spans="1:7" s="314" customFormat="1" x14ac:dyDescent="0.25">
      <c r="A176" s="418"/>
      <c r="B176" s="419"/>
      <c r="C176" s="420"/>
      <c r="D176" s="420"/>
      <c r="E176" s="421"/>
      <c r="G176" s="422"/>
    </row>
    <row r="177" spans="1:7" s="314" customFormat="1" x14ac:dyDescent="0.25">
      <c r="A177" s="418"/>
      <c r="B177" s="419"/>
      <c r="C177" s="420"/>
      <c r="D177" s="420"/>
      <c r="E177" s="421"/>
      <c r="G177" s="422"/>
    </row>
    <row r="178" spans="1:7" s="314" customFormat="1" x14ac:dyDescent="0.25">
      <c r="A178" s="418"/>
      <c r="B178" s="419"/>
      <c r="C178" s="420"/>
      <c r="D178" s="420"/>
      <c r="E178" s="421"/>
      <c r="G178" s="422"/>
    </row>
    <row r="179" spans="1:7" s="314" customFormat="1" x14ac:dyDescent="0.25">
      <c r="A179" s="418"/>
      <c r="B179" s="419"/>
      <c r="C179" s="420"/>
      <c r="D179" s="420"/>
      <c r="E179" s="421"/>
      <c r="G179" s="422"/>
    </row>
    <row r="180" spans="1:7" s="314" customFormat="1" x14ac:dyDescent="0.25">
      <c r="A180" s="418"/>
      <c r="B180" s="419"/>
      <c r="C180" s="420"/>
      <c r="D180" s="420"/>
      <c r="E180" s="421"/>
      <c r="G180" s="422"/>
    </row>
    <row r="181" spans="1:7" s="314" customFormat="1" x14ac:dyDescent="0.25">
      <c r="A181" s="418"/>
      <c r="B181" s="419"/>
      <c r="C181" s="420"/>
      <c r="D181" s="420"/>
      <c r="E181" s="421"/>
      <c r="G181" s="422"/>
    </row>
    <row r="182" spans="1:7" s="314" customFormat="1" x14ac:dyDescent="0.25">
      <c r="A182" s="418"/>
      <c r="B182" s="419"/>
      <c r="C182" s="420"/>
      <c r="D182" s="420"/>
      <c r="E182" s="421"/>
      <c r="G182" s="422"/>
    </row>
    <row r="183" spans="1:7" s="314" customFormat="1" x14ac:dyDescent="0.25">
      <c r="A183" s="418"/>
      <c r="B183" s="419"/>
      <c r="C183" s="420"/>
      <c r="D183" s="420"/>
      <c r="E183" s="421"/>
      <c r="G183" s="422"/>
    </row>
    <row r="184" spans="1:7" s="314" customFormat="1" x14ac:dyDescent="0.25">
      <c r="A184" s="418"/>
      <c r="B184" s="419"/>
      <c r="C184" s="420"/>
      <c r="D184" s="420"/>
      <c r="E184" s="421"/>
      <c r="G184" s="422"/>
    </row>
    <row r="185" spans="1:7" s="314" customFormat="1" x14ac:dyDescent="0.25">
      <c r="A185" s="418"/>
      <c r="B185" s="419"/>
      <c r="C185" s="420"/>
      <c r="D185" s="420"/>
      <c r="E185" s="421"/>
      <c r="G185" s="422"/>
    </row>
    <row r="186" spans="1:7" s="314" customFormat="1" x14ac:dyDescent="0.25">
      <c r="A186" s="418"/>
      <c r="B186" s="419"/>
      <c r="C186" s="420"/>
      <c r="D186" s="420"/>
      <c r="E186" s="421"/>
      <c r="G186" s="422"/>
    </row>
    <row r="187" spans="1:7" s="314" customFormat="1" x14ac:dyDescent="0.25">
      <c r="A187" s="418"/>
      <c r="B187" s="419"/>
      <c r="C187" s="420"/>
      <c r="D187" s="420"/>
      <c r="E187" s="421"/>
      <c r="G187" s="422"/>
    </row>
    <row r="188" spans="1:7" s="314" customFormat="1" x14ac:dyDescent="0.25">
      <c r="A188" s="418"/>
      <c r="B188" s="419"/>
      <c r="C188" s="420"/>
      <c r="D188" s="420"/>
      <c r="E188" s="421"/>
      <c r="G188" s="422"/>
    </row>
    <row r="189" spans="1:7" s="314" customFormat="1" x14ac:dyDescent="0.25">
      <c r="A189" s="418"/>
      <c r="B189" s="419"/>
      <c r="C189" s="420"/>
      <c r="D189" s="420"/>
      <c r="E189" s="421"/>
      <c r="G189" s="422"/>
    </row>
    <row r="190" spans="1:7" s="314" customFormat="1" x14ac:dyDescent="0.25">
      <c r="A190" s="418"/>
      <c r="B190" s="419"/>
      <c r="C190" s="420"/>
      <c r="D190" s="420"/>
      <c r="E190" s="421"/>
      <c r="G190" s="422"/>
    </row>
    <row r="191" spans="1:7" s="314" customFormat="1" x14ac:dyDescent="0.25">
      <c r="A191" s="418"/>
      <c r="B191" s="419"/>
      <c r="C191" s="420"/>
      <c r="D191" s="420"/>
      <c r="E191" s="421"/>
      <c r="G191" s="422"/>
    </row>
    <row r="192" spans="1:7" s="314" customFormat="1" x14ac:dyDescent="0.25">
      <c r="A192" s="418"/>
      <c r="B192" s="419"/>
      <c r="C192" s="420"/>
      <c r="D192" s="420"/>
      <c r="E192" s="421"/>
      <c r="G192" s="422"/>
    </row>
    <row r="193" spans="1:7" s="314" customFormat="1" x14ac:dyDescent="0.25">
      <c r="A193" s="418"/>
      <c r="B193" s="419"/>
      <c r="C193" s="420"/>
      <c r="D193" s="420"/>
      <c r="E193" s="421"/>
      <c r="G193" s="422"/>
    </row>
    <row r="194" spans="1:7" s="314" customFormat="1" x14ac:dyDescent="0.25">
      <c r="A194" s="418"/>
      <c r="B194" s="419"/>
      <c r="C194" s="420"/>
      <c r="D194" s="420"/>
      <c r="E194" s="421"/>
      <c r="G194" s="422"/>
    </row>
    <row r="195" spans="1:7" s="314" customFormat="1" x14ac:dyDescent="0.25">
      <c r="A195" s="418"/>
      <c r="B195" s="419"/>
      <c r="C195" s="420"/>
      <c r="D195" s="420"/>
      <c r="E195" s="421"/>
      <c r="G195" s="422"/>
    </row>
    <row r="196" spans="1:7" s="314" customFormat="1" x14ac:dyDescent="0.25">
      <c r="A196" s="418"/>
      <c r="B196" s="419"/>
      <c r="C196" s="420"/>
      <c r="D196" s="420"/>
      <c r="E196" s="421"/>
      <c r="G196" s="422"/>
    </row>
    <row r="197" spans="1:7" s="314" customFormat="1" x14ac:dyDescent="0.25">
      <c r="A197" s="418"/>
      <c r="B197" s="419"/>
      <c r="C197" s="420"/>
      <c r="D197" s="420"/>
      <c r="E197" s="421"/>
      <c r="G197" s="422"/>
    </row>
    <row r="198" spans="1:7" s="314" customFormat="1" x14ac:dyDescent="0.25">
      <c r="A198" s="418"/>
      <c r="B198" s="419"/>
      <c r="C198" s="420"/>
      <c r="D198" s="420"/>
      <c r="E198" s="421"/>
      <c r="G198" s="422"/>
    </row>
    <row r="199" spans="1:7" s="314" customFormat="1" x14ac:dyDescent="0.25">
      <c r="A199" s="418"/>
      <c r="B199" s="419"/>
      <c r="C199" s="420"/>
      <c r="D199" s="420"/>
      <c r="E199" s="421"/>
      <c r="G199" s="422"/>
    </row>
    <row r="200" spans="1:7" s="314" customFormat="1" x14ac:dyDescent="0.25">
      <c r="A200" s="418"/>
      <c r="B200" s="419"/>
      <c r="C200" s="420"/>
      <c r="D200" s="420"/>
      <c r="E200" s="421"/>
      <c r="G200" s="422"/>
    </row>
    <row r="201" spans="1:7" s="314" customFormat="1" x14ac:dyDescent="0.25">
      <c r="A201" s="418"/>
      <c r="B201" s="419"/>
      <c r="C201" s="420"/>
      <c r="D201" s="420"/>
      <c r="E201" s="421"/>
      <c r="G201" s="422"/>
    </row>
    <row r="202" spans="1:7" s="314" customFormat="1" x14ac:dyDescent="0.25">
      <c r="A202" s="418"/>
      <c r="B202" s="419"/>
      <c r="C202" s="420"/>
      <c r="D202" s="420"/>
      <c r="E202" s="421"/>
      <c r="G202" s="422"/>
    </row>
    <row r="203" spans="1:7" s="314" customFormat="1" x14ac:dyDescent="0.25">
      <c r="A203" s="418"/>
      <c r="B203" s="419"/>
      <c r="C203" s="420"/>
      <c r="D203" s="420"/>
      <c r="E203" s="421"/>
      <c r="G203" s="422"/>
    </row>
    <row r="204" spans="1:7" s="314" customFormat="1" x14ac:dyDescent="0.25">
      <c r="A204" s="418"/>
      <c r="B204" s="419"/>
      <c r="C204" s="420"/>
      <c r="D204" s="420"/>
      <c r="E204" s="421"/>
      <c r="G204" s="422"/>
    </row>
    <row r="205" spans="1:7" s="314" customFormat="1" x14ac:dyDescent="0.25">
      <c r="A205" s="418"/>
      <c r="B205" s="419"/>
      <c r="C205" s="420"/>
      <c r="D205" s="420"/>
      <c r="E205" s="421"/>
      <c r="G205" s="422"/>
    </row>
    <row r="206" spans="1:7" s="314" customFormat="1" x14ac:dyDescent="0.25">
      <c r="A206" s="418"/>
      <c r="B206" s="419"/>
      <c r="C206" s="420"/>
      <c r="D206" s="420"/>
      <c r="E206" s="421"/>
      <c r="G206" s="422"/>
    </row>
    <row r="207" spans="1:7" s="314" customFormat="1" x14ac:dyDescent="0.25">
      <c r="A207" s="418"/>
      <c r="B207" s="419"/>
      <c r="C207" s="420"/>
      <c r="D207" s="420"/>
      <c r="E207" s="421"/>
      <c r="G207" s="422"/>
    </row>
    <row r="208" spans="1:7" s="314" customFormat="1" x14ac:dyDescent="0.25">
      <c r="A208" s="418"/>
      <c r="B208" s="419"/>
      <c r="C208" s="420"/>
      <c r="D208" s="420"/>
      <c r="E208" s="421"/>
      <c r="G208" s="422"/>
    </row>
    <row r="209" spans="1:7" s="314" customFormat="1" x14ac:dyDescent="0.25">
      <c r="A209" s="418"/>
      <c r="B209" s="419"/>
      <c r="C209" s="420"/>
      <c r="D209" s="420"/>
      <c r="E209" s="421"/>
      <c r="G209" s="422"/>
    </row>
    <row r="210" spans="1:7" s="314" customFormat="1" x14ac:dyDescent="0.25">
      <c r="A210" s="418"/>
      <c r="B210" s="419"/>
      <c r="C210" s="420"/>
      <c r="D210" s="420"/>
      <c r="E210" s="421"/>
      <c r="G210" s="422"/>
    </row>
    <row r="211" spans="1:7" s="314" customFormat="1" x14ac:dyDescent="0.25">
      <c r="A211" s="418"/>
      <c r="B211" s="419"/>
      <c r="C211" s="420"/>
      <c r="D211" s="420"/>
      <c r="E211" s="421"/>
      <c r="G211" s="422"/>
    </row>
    <row r="212" spans="1:7" s="314" customFormat="1" x14ac:dyDescent="0.25">
      <c r="A212" s="418"/>
      <c r="B212" s="419"/>
      <c r="C212" s="420"/>
      <c r="D212" s="420"/>
      <c r="E212" s="421"/>
      <c r="G212" s="422"/>
    </row>
    <row r="213" spans="1:7" s="314" customFormat="1" x14ac:dyDescent="0.25">
      <c r="A213" s="418"/>
      <c r="B213" s="419"/>
      <c r="C213" s="420"/>
      <c r="D213" s="420"/>
      <c r="E213" s="421"/>
      <c r="G213" s="422"/>
    </row>
    <row r="214" spans="1:7" s="314" customFormat="1" x14ac:dyDescent="0.25">
      <c r="A214" s="418"/>
      <c r="B214" s="419"/>
      <c r="C214" s="420"/>
      <c r="D214" s="420"/>
      <c r="E214" s="421"/>
      <c r="G214" s="422"/>
    </row>
    <row r="215" spans="1:7" s="314" customFormat="1" x14ac:dyDescent="0.25">
      <c r="A215" s="418"/>
      <c r="B215" s="419"/>
      <c r="C215" s="420"/>
      <c r="D215" s="420"/>
      <c r="E215" s="421"/>
      <c r="G215" s="422"/>
    </row>
    <row r="216" spans="1:7" s="314" customFormat="1" x14ac:dyDescent="0.25">
      <c r="A216" s="418"/>
      <c r="B216" s="419"/>
      <c r="C216" s="420"/>
      <c r="D216" s="420"/>
      <c r="E216" s="421"/>
      <c r="G216" s="422"/>
    </row>
    <row r="217" spans="1:7" s="314" customFormat="1" x14ac:dyDescent="0.25">
      <c r="A217" s="418"/>
      <c r="B217" s="419"/>
      <c r="C217" s="420"/>
      <c r="D217" s="420"/>
      <c r="E217" s="421"/>
      <c r="G217" s="422"/>
    </row>
    <row r="218" spans="1:7" s="314" customFormat="1" x14ac:dyDescent="0.25">
      <c r="A218" s="418"/>
      <c r="B218" s="419"/>
      <c r="C218" s="420"/>
      <c r="D218" s="420"/>
      <c r="E218" s="421"/>
      <c r="G218" s="422"/>
    </row>
    <row r="219" spans="1:7" s="314" customFormat="1" x14ac:dyDescent="0.25">
      <c r="A219" s="418"/>
      <c r="B219" s="419"/>
      <c r="C219" s="420"/>
      <c r="D219" s="420"/>
      <c r="E219" s="421"/>
      <c r="G219" s="422"/>
    </row>
    <row r="220" spans="1:7" s="314" customFormat="1" x14ac:dyDescent="0.25">
      <c r="A220" s="418"/>
      <c r="B220" s="419"/>
      <c r="C220" s="420"/>
      <c r="D220" s="420"/>
      <c r="E220" s="421"/>
      <c r="G220" s="422"/>
    </row>
    <row r="221" spans="1:7" s="314" customFormat="1" x14ac:dyDescent="0.25">
      <c r="A221" s="418"/>
      <c r="B221" s="419"/>
      <c r="C221" s="420"/>
      <c r="D221" s="420"/>
      <c r="E221" s="421"/>
      <c r="G221" s="422"/>
    </row>
    <row r="222" spans="1:7" s="314" customFormat="1" x14ac:dyDescent="0.25">
      <c r="A222" s="418"/>
      <c r="B222" s="419"/>
      <c r="C222" s="420"/>
      <c r="D222" s="420"/>
      <c r="E222" s="421"/>
      <c r="G222" s="422"/>
    </row>
    <row r="223" spans="1:7" s="314" customFormat="1" x14ac:dyDescent="0.25">
      <c r="A223" s="418"/>
      <c r="B223" s="419"/>
      <c r="C223" s="420"/>
      <c r="D223" s="420"/>
      <c r="E223" s="421"/>
      <c r="G223" s="422"/>
    </row>
    <row r="224" spans="1:7" s="314" customFormat="1" x14ac:dyDescent="0.25">
      <c r="A224" s="418"/>
      <c r="B224" s="419"/>
      <c r="C224" s="420"/>
      <c r="D224" s="420"/>
      <c r="E224" s="421"/>
      <c r="G224" s="422"/>
    </row>
    <row r="225" spans="1:7" s="314" customFormat="1" x14ac:dyDescent="0.25">
      <c r="A225" s="418"/>
      <c r="B225" s="419"/>
      <c r="C225" s="420"/>
      <c r="D225" s="420"/>
      <c r="E225" s="421"/>
      <c r="G225" s="422"/>
    </row>
    <row r="226" spans="1:7" s="314" customFormat="1" x14ac:dyDescent="0.25">
      <c r="A226" s="418"/>
      <c r="B226" s="419"/>
      <c r="C226" s="420"/>
      <c r="D226" s="420"/>
      <c r="E226" s="421"/>
      <c r="G226" s="422"/>
    </row>
    <row r="227" spans="1:7" s="314" customFormat="1" x14ac:dyDescent="0.25">
      <c r="A227" s="418"/>
      <c r="B227" s="419"/>
      <c r="C227" s="420"/>
      <c r="D227" s="420"/>
      <c r="E227" s="421"/>
      <c r="G227" s="422"/>
    </row>
    <row r="228" spans="1:7" s="314" customFormat="1" x14ac:dyDescent="0.25">
      <c r="A228" s="418"/>
      <c r="B228" s="419"/>
      <c r="C228" s="420"/>
      <c r="D228" s="420"/>
      <c r="E228" s="421"/>
      <c r="G228" s="422"/>
    </row>
    <row r="229" spans="1:7" s="314" customFormat="1" x14ac:dyDescent="0.25">
      <c r="A229" s="418"/>
      <c r="B229" s="419"/>
      <c r="C229" s="420"/>
      <c r="D229" s="420"/>
      <c r="E229" s="421"/>
      <c r="G229" s="422"/>
    </row>
    <row r="230" spans="1:7" s="314" customFormat="1" x14ac:dyDescent="0.25">
      <c r="A230" s="418"/>
      <c r="B230" s="419"/>
      <c r="C230" s="420"/>
      <c r="D230" s="420"/>
      <c r="E230" s="421"/>
      <c r="G230" s="422"/>
    </row>
    <row r="231" spans="1:7" s="314" customFormat="1" x14ac:dyDescent="0.25">
      <c r="A231" s="418"/>
      <c r="B231" s="419"/>
      <c r="C231" s="420"/>
      <c r="D231" s="420"/>
      <c r="E231" s="421"/>
      <c r="G231" s="422"/>
    </row>
    <row r="232" spans="1:7" s="314" customFormat="1" x14ac:dyDescent="0.25">
      <c r="A232" s="418"/>
      <c r="B232" s="419"/>
      <c r="C232" s="420"/>
      <c r="D232" s="420"/>
      <c r="E232" s="421"/>
      <c r="G232" s="422"/>
    </row>
    <row r="233" spans="1:7" s="314" customFormat="1" x14ac:dyDescent="0.25">
      <c r="A233" s="418"/>
      <c r="B233" s="419"/>
      <c r="C233" s="420"/>
      <c r="D233" s="420"/>
      <c r="E233" s="421"/>
      <c r="G233" s="422"/>
    </row>
    <row r="234" spans="1:7" s="314" customFormat="1" x14ac:dyDescent="0.25">
      <c r="A234" s="418"/>
      <c r="B234" s="419"/>
      <c r="C234" s="420"/>
      <c r="D234" s="420"/>
      <c r="E234" s="421"/>
      <c r="G234" s="422"/>
    </row>
    <row r="235" spans="1:7" s="314" customFormat="1" x14ac:dyDescent="0.25">
      <c r="A235" s="418"/>
      <c r="B235" s="419"/>
      <c r="C235" s="420"/>
      <c r="D235" s="420"/>
      <c r="E235" s="421"/>
      <c r="G235" s="422"/>
    </row>
    <row r="236" spans="1:7" s="314" customFormat="1" x14ac:dyDescent="0.25">
      <c r="A236" s="418"/>
      <c r="B236" s="419"/>
      <c r="C236" s="420"/>
      <c r="D236" s="420"/>
      <c r="E236" s="421"/>
      <c r="G236" s="422"/>
    </row>
    <row r="237" spans="1:7" s="314" customFormat="1" x14ac:dyDescent="0.25">
      <c r="A237" s="418"/>
      <c r="B237" s="419"/>
      <c r="C237" s="420"/>
      <c r="D237" s="420"/>
      <c r="E237" s="421"/>
      <c r="G237" s="422"/>
    </row>
    <row r="238" spans="1:7" s="314" customFormat="1" x14ac:dyDescent="0.25">
      <c r="A238" s="418"/>
      <c r="B238" s="419"/>
      <c r="C238" s="420"/>
      <c r="D238" s="420"/>
      <c r="E238" s="421"/>
      <c r="G238" s="422"/>
    </row>
    <row r="239" spans="1:7" s="314" customFormat="1" x14ac:dyDescent="0.25">
      <c r="A239" s="418"/>
      <c r="B239" s="419"/>
      <c r="C239" s="420"/>
      <c r="D239" s="420"/>
      <c r="E239" s="421"/>
      <c r="G239" s="422"/>
    </row>
    <row r="240" spans="1:7" s="314" customFormat="1" x14ac:dyDescent="0.25">
      <c r="A240" s="418"/>
      <c r="B240" s="419"/>
      <c r="C240" s="420"/>
      <c r="D240" s="420"/>
      <c r="E240" s="421"/>
      <c r="G240" s="422"/>
    </row>
    <row r="241" spans="1:7" s="314" customFormat="1" x14ac:dyDescent="0.25">
      <c r="A241" s="418"/>
      <c r="B241" s="419"/>
      <c r="C241" s="420"/>
      <c r="D241" s="420"/>
      <c r="E241" s="421"/>
      <c r="G241" s="422"/>
    </row>
    <row r="242" spans="1:7" s="314" customFormat="1" x14ac:dyDescent="0.25">
      <c r="A242" s="418"/>
      <c r="B242" s="419"/>
      <c r="C242" s="420"/>
      <c r="D242" s="420"/>
      <c r="E242" s="421"/>
      <c r="G242" s="422"/>
    </row>
    <row r="243" spans="1:7" s="314" customFormat="1" x14ac:dyDescent="0.25">
      <c r="A243" s="418"/>
      <c r="B243" s="419"/>
      <c r="C243" s="420"/>
      <c r="D243" s="420"/>
      <c r="E243" s="421"/>
      <c r="G243" s="422"/>
    </row>
    <row r="244" spans="1:7" s="314" customFormat="1" x14ac:dyDescent="0.25">
      <c r="A244" s="418"/>
      <c r="B244" s="419"/>
      <c r="C244" s="420"/>
      <c r="D244" s="420"/>
      <c r="E244" s="421"/>
      <c r="G244" s="422"/>
    </row>
    <row r="245" spans="1:7" s="314" customFormat="1" x14ac:dyDescent="0.25">
      <c r="A245" s="418"/>
      <c r="B245" s="419"/>
      <c r="C245" s="420"/>
      <c r="D245" s="420"/>
      <c r="E245" s="421"/>
      <c r="G245" s="422"/>
    </row>
    <row r="246" spans="1:7" s="314" customFormat="1" x14ac:dyDescent="0.25">
      <c r="A246" s="418"/>
      <c r="B246" s="419"/>
      <c r="C246" s="420"/>
      <c r="D246" s="420"/>
      <c r="E246" s="421"/>
      <c r="G246" s="422"/>
    </row>
    <row r="247" spans="1:7" s="314" customFormat="1" x14ac:dyDescent="0.25">
      <c r="A247" s="418"/>
      <c r="B247" s="419"/>
      <c r="C247" s="420"/>
      <c r="D247" s="420"/>
      <c r="E247" s="421"/>
      <c r="G247" s="422"/>
    </row>
    <row r="248" spans="1:7" s="314" customFormat="1" x14ac:dyDescent="0.25">
      <c r="A248" s="418"/>
      <c r="B248" s="419"/>
      <c r="C248" s="420"/>
      <c r="D248" s="420"/>
      <c r="E248" s="421"/>
      <c r="G248" s="422"/>
    </row>
    <row r="249" spans="1:7" s="314" customFormat="1" x14ac:dyDescent="0.25">
      <c r="A249" s="418"/>
      <c r="B249" s="419"/>
      <c r="C249" s="420"/>
      <c r="D249" s="420"/>
      <c r="E249" s="421"/>
      <c r="G249" s="422"/>
    </row>
    <row r="250" spans="1:7" s="314" customFormat="1" x14ac:dyDescent="0.25">
      <c r="A250" s="418"/>
      <c r="B250" s="419"/>
      <c r="C250" s="420"/>
      <c r="D250" s="420"/>
      <c r="E250" s="421"/>
      <c r="G250" s="422"/>
    </row>
    <row r="251" spans="1:7" s="314" customFormat="1" x14ac:dyDescent="0.25">
      <c r="A251" s="418"/>
      <c r="B251" s="419"/>
      <c r="C251" s="420"/>
      <c r="D251" s="420"/>
      <c r="E251" s="421"/>
      <c r="G251" s="422"/>
    </row>
    <row r="252" spans="1:7" s="314" customFormat="1" x14ac:dyDescent="0.25">
      <c r="A252" s="418"/>
      <c r="B252" s="419"/>
      <c r="C252" s="420"/>
      <c r="D252" s="420"/>
      <c r="E252" s="421"/>
      <c r="G252" s="422"/>
    </row>
    <row r="253" spans="1:7" s="314" customFormat="1" x14ac:dyDescent="0.25">
      <c r="A253" s="418"/>
      <c r="B253" s="419"/>
      <c r="C253" s="420"/>
      <c r="D253" s="420"/>
      <c r="E253" s="421"/>
      <c r="G253" s="422"/>
    </row>
    <row r="254" spans="1:7" s="314" customFormat="1" x14ac:dyDescent="0.25">
      <c r="A254" s="418"/>
      <c r="B254" s="419"/>
      <c r="C254" s="420"/>
      <c r="D254" s="420"/>
      <c r="E254" s="421"/>
      <c r="G254" s="422"/>
    </row>
    <row r="255" spans="1:7" s="314" customFormat="1" x14ac:dyDescent="0.25">
      <c r="A255" s="418"/>
      <c r="B255" s="419"/>
      <c r="C255" s="420"/>
      <c r="D255" s="420"/>
      <c r="E255" s="421"/>
      <c r="G255" s="422"/>
    </row>
    <row r="256" spans="1:7" s="314" customFormat="1" x14ac:dyDescent="0.25">
      <c r="A256" s="418"/>
      <c r="B256" s="419"/>
      <c r="C256" s="420"/>
      <c r="D256" s="420"/>
      <c r="E256" s="421"/>
      <c r="G256" s="422"/>
    </row>
    <row r="257" spans="1:7" s="314" customFormat="1" x14ac:dyDescent="0.25">
      <c r="A257" s="418"/>
      <c r="B257" s="419"/>
      <c r="C257" s="420"/>
      <c r="D257" s="420"/>
      <c r="E257" s="421"/>
      <c r="G257" s="422"/>
    </row>
    <row r="258" spans="1:7" s="314" customFormat="1" x14ac:dyDescent="0.25">
      <c r="A258" s="418"/>
      <c r="B258" s="419"/>
      <c r="C258" s="420"/>
      <c r="D258" s="420"/>
      <c r="E258" s="421"/>
      <c r="G258" s="422"/>
    </row>
    <row r="259" spans="1:7" s="314" customFormat="1" x14ac:dyDescent="0.25">
      <c r="A259" s="418"/>
      <c r="B259" s="419"/>
      <c r="C259" s="420"/>
      <c r="D259" s="420"/>
      <c r="E259" s="421"/>
      <c r="G259" s="422"/>
    </row>
    <row r="260" spans="1:7" s="314" customFormat="1" x14ac:dyDescent="0.25">
      <c r="A260" s="418"/>
      <c r="B260" s="419"/>
      <c r="C260" s="420"/>
      <c r="D260" s="420"/>
      <c r="E260" s="421"/>
      <c r="G260" s="422"/>
    </row>
    <row r="261" spans="1:7" s="314" customFormat="1" x14ac:dyDescent="0.25">
      <c r="A261" s="418"/>
      <c r="B261" s="419"/>
      <c r="C261" s="420"/>
      <c r="D261" s="420"/>
      <c r="E261" s="421"/>
      <c r="G261" s="422"/>
    </row>
    <row r="262" spans="1:7" s="314" customFormat="1" x14ac:dyDescent="0.25">
      <c r="A262" s="418"/>
      <c r="B262" s="419"/>
      <c r="C262" s="420"/>
      <c r="D262" s="420"/>
      <c r="E262" s="421"/>
      <c r="G262" s="422"/>
    </row>
    <row r="263" spans="1:7" s="314" customFormat="1" x14ac:dyDescent="0.25">
      <c r="A263" s="418"/>
      <c r="B263" s="419"/>
      <c r="C263" s="420"/>
      <c r="D263" s="420"/>
      <c r="E263" s="421"/>
      <c r="G263" s="422"/>
    </row>
    <row r="264" spans="1:7" s="314" customFormat="1" x14ac:dyDescent="0.25">
      <c r="A264" s="418"/>
      <c r="B264" s="419"/>
      <c r="C264" s="420"/>
      <c r="D264" s="420"/>
      <c r="E264" s="421"/>
      <c r="G264" s="422"/>
    </row>
    <row r="265" spans="1:7" s="314" customFormat="1" x14ac:dyDescent="0.25">
      <c r="A265" s="418"/>
      <c r="B265" s="419"/>
      <c r="C265" s="420"/>
      <c r="D265" s="420"/>
      <c r="E265" s="421"/>
      <c r="G265" s="422"/>
    </row>
    <row r="266" spans="1:7" s="314" customFormat="1" x14ac:dyDescent="0.25">
      <c r="A266" s="418"/>
      <c r="B266" s="419"/>
      <c r="C266" s="420"/>
      <c r="D266" s="420"/>
      <c r="E266" s="421"/>
      <c r="G266" s="422"/>
    </row>
    <row r="267" spans="1:7" s="314" customFormat="1" x14ac:dyDescent="0.25">
      <c r="A267" s="418"/>
      <c r="B267" s="419"/>
      <c r="C267" s="420"/>
      <c r="D267" s="420"/>
      <c r="E267" s="421"/>
      <c r="G267" s="422"/>
    </row>
    <row r="268" spans="1:7" s="314" customFormat="1" x14ac:dyDescent="0.25">
      <c r="A268" s="418"/>
      <c r="B268" s="419"/>
      <c r="C268" s="420"/>
      <c r="D268" s="420"/>
      <c r="E268" s="421"/>
      <c r="G268" s="422"/>
    </row>
    <row r="269" spans="1:7" s="314" customFormat="1" x14ac:dyDescent="0.25">
      <c r="A269" s="418"/>
      <c r="B269" s="419"/>
      <c r="C269" s="420"/>
      <c r="D269" s="420"/>
      <c r="E269" s="421"/>
      <c r="G269" s="422"/>
    </row>
    <row r="270" spans="1:7" s="314" customFormat="1" x14ac:dyDescent="0.25">
      <c r="A270" s="418"/>
      <c r="B270" s="419"/>
      <c r="C270" s="420"/>
      <c r="D270" s="420"/>
      <c r="E270" s="421"/>
      <c r="G270" s="422"/>
    </row>
    <row r="271" spans="1:7" s="314" customFormat="1" x14ac:dyDescent="0.25">
      <c r="A271" s="418"/>
      <c r="B271" s="419"/>
      <c r="C271" s="420"/>
      <c r="D271" s="420"/>
      <c r="E271" s="421"/>
      <c r="G271" s="422"/>
    </row>
    <row r="272" spans="1:7" s="314" customFormat="1" x14ac:dyDescent="0.25">
      <c r="A272" s="418"/>
      <c r="B272" s="419"/>
      <c r="C272" s="420"/>
      <c r="D272" s="420"/>
      <c r="E272" s="421"/>
      <c r="G272" s="422"/>
    </row>
    <row r="273" spans="1:7" s="314" customFormat="1" x14ac:dyDescent="0.25">
      <c r="A273" s="418"/>
      <c r="B273" s="419"/>
      <c r="C273" s="420"/>
      <c r="D273" s="420"/>
      <c r="E273" s="421"/>
      <c r="G273" s="422"/>
    </row>
    <row r="274" spans="1:7" s="314" customFormat="1" x14ac:dyDescent="0.25">
      <c r="A274" s="418"/>
      <c r="B274" s="419"/>
      <c r="C274" s="420"/>
      <c r="D274" s="420"/>
      <c r="E274" s="421"/>
      <c r="G274" s="422"/>
    </row>
    <row r="275" spans="1:7" s="93" customFormat="1" x14ac:dyDescent="0.25">
      <c r="A275" s="89"/>
      <c r="B275" s="90"/>
      <c r="C275" s="91"/>
      <c r="D275" s="91"/>
      <c r="E275" s="92"/>
      <c r="G275" s="94"/>
    </row>
    <row r="276" spans="1:7" s="93" customFormat="1" x14ac:dyDescent="0.25">
      <c r="A276" s="89"/>
      <c r="B276" s="90"/>
      <c r="C276" s="91"/>
      <c r="D276" s="91"/>
      <c r="E276" s="92"/>
      <c r="G276" s="94"/>
    </row>
    <row r="277" spans="1:7" s="93" customFormat="1" x14ac:dyDescent="0.25">
      <c r="A277" s="89"/>
      <c r="B277" s="90"/>
      <c r="C277" s="91"/>
      <c r="D277" s="91"/>
      <c r="E277" s="92"/>
      <c r="G277" s="94"/>
    </row>
    <row r="278" spans="1:7" s="93" customFormat="1" x14ac:dyDescent="0.25">
      <c r="A278" s="89"/>
      <c r="B278" s="90"/>
      <c r="C278" s="91"/>
      <c r="D278" s="91"/>
      <c r="E278" s="92"/>
      <c r="G278" s="94"/>
    </row>
    <row r="279" spans="1:7" s="93" customFormat="1" x14ac:dyDescent="0.25">
      <c r="A279" s="89"/>
      <c r="B279" s="90"/>
      <c r="C279" s="91"/>
      <c r="D279" s="91"/>
      <c r="E279" s="92"/>
      <c r="G279" s="94"/>
    </row>
    <row r="280" spans="1:7" s="93" customFormat="1" x14ac:dyDescent="0.25">
      <c r="A280" s="89"/>
      <c r="B280" s="90"/>
      <c r="C280" s="91"/>
      <c r="D280" s="91"/>
      <c r="E280" s="92"/>
      <c r="G280" s="94"/>
    </row>
    <row r="281" spans="1:7" s="93" customFormat="1" x14ac:dyDescent="0.25">
      <c r="A281" s="89"/>
      <c r="B281" s="90"/>
      <c r="C281" s="91"/>
      <c r="D281" s="91"/>
      <c r="E281" s="92"/>
      <c r="G281" s="94"/>
    </row>
    <row r="282" spans="1:7" s="93" customFormat="1" x14ac:dyDescent="0.25">
      <c r="A282" s="89"/>
      <c r="B282" s="90"/>
      <c r="C282" s="91"/>
      <c r="D282" s="91"/>
      <c r="E282" s="92"/>
      <c r="G282" s="94"/>
    </row>
    <row r="283" spans="1:7" s="93" customFormat="1" x14ac:dyDescent="0.25">
      <c r="A283" s="89"/>
      <c r="B283" s="90"/>
      <c r="C283" s="91"/>
      <c r="D283" s="91"/>
      <c r="E283" s="92"/>
      <c r="G283" s="94"/>
    </row>
    <row r="284" spans="1:7" s="93" customFormat="1" x14ac:dyDescent="0.25">
      <c r="A284" s="89"/>
      <c r="B284" s="90"/>
      <c r="C284" s="91"/>
      <c r="D284" s="91"/>
      <c r="E284" s="92"/>
      <c r="G284" s="94"/>
    </row>
    <row r="285" spans="1:7" s="93" customFormat="1" x14ac:dyDescent="0.25">
      <c r="A285" s="89"/>
      <c r="B285" s="90"/>
      <c r="C285" s="91"/>
      <c r="D285" s="91"/>
      <c r="E285" s="92"/>
      <c r="G285" s="94"/>
    </row>
    <row r="286" spans="1:7" s="93" customFormat="1" x14ac:dyDescent="0.25">
      <c r="A286" s="89"/>
      <c r="B286" s="90"/>
      <c r="C286" s="91"/>
      <c r="D286" s="91"/>
      <c r="E286" s="92"/>
      <c r="G286" s="94"/>
    </row>
    <row r="287" spans="1:7" s="93" customFormat="1" x14ac:dyDescent="0.25">
      <c r="A287" s="89"/>
      <c r="B287" s="90"/>
      <c r="C287" s="91"/>
      <c r="D287" s="91"/>
      <c r="E287" s="92"/>
      <c r="G287" s="94"/>
    </row>
    <row r="288" spans="1:7" s="93" customFormat="1" x14ac:dyDescent="0.25">
      <c r="A288" s="89"/>
      <c r="B288" s="90"/>
      <c r="C288" s="91"/>
      <c r="D288" s="91"/>
      <c r="E288" s="92"/>
      <c r="G288" s="94"/>
    </row>
    <row r="289" spans="1:7" s="93" customFormat="1" x14ac:dyDescent="0.25">
      <c r="A289" s="89"/>
      <c r="B289" s="90"/>
      <c r="C289" s="91"/>
      <c r="D289" s="91"/>
      <c r="E289" s="92"/>
      <c r="G289" s="94"/>
    </row>
    <row r="290" spans="1:7" s="93" customFormat="1" x14ac:dyDescent="0.25">
      <c r="A290" s="89"/>
      <c r="B290" s="90"/>
      <c r="C290" s="91"/>
      <c r="D290" s="91"/>
      <c r="E290" s="92"/>
      <c r="G290" s="94"/>
    </row>
    <row r="291" spans="1:7" s="93" customFormat="1" x14ac:dyDescent="0.25">
      <c r="A291" s="89"/>
      <c r="B291" s="90"/>
      <c r="C291" s="91"/>
      <c r="D291" s="91"/>
      <c r="E291" s="92"/>
      <c r="G291" s="94"/>
    </row>
    <row r="292" spans="1:7" s="93" customFormat="1" x14ac:dyDescent="0.25">
      <c r="A292" s="89"/>
      <c r="B292" s="90"/>
      <c r="C292" s="91"/>
      <c r="D292" s="91"/>
      <c r="E292" s="92"/>
      <c r="G292" s="94"/>
    </row>
    <row r="293" spans="1:7" s="93" customFormat="1" x14ac:dyDescent="0.25">
      <c r="A293" s="89"/>
      <c r="B293" s="90"/>
      <c r="C293" s="91"/>
      <c r="D293" s="91"/>
      <c r="E293" s="92"/>
      <c r="G293" s="94"/>
    </row>
    <row r="294" spans="1:7" s="93" customFormat="1" x14ac:dyDescent="0.25">
      <c r="A294" s="89"/>
      <c r="B294" s="90"/>
      <c r="C294" s="91"/>
      <c r="D294" s="91"/>
      <c r="E294" s="92"/>
      <c r="G294" s="94"/>
    </row>
    <row r="295" spans="1:7" s="93" customFormat="1" x14ac:dyDescent="0.25">
      <c r="A295" s="89"/>
      <c r="B295" s="90"/>
      <c r="C295" s="91"/>
      <c r="D295" s="91"/>
      <c r="E295" s="92"/>
      <c r="G295" s="94"/>
    </row>
    <row r="296" spans="1:7" s="93" customFormat="1" x14ac:dyDescent="0.25">
      <c r="A296" s="89"/>
      <c r="B296" s="90"/>
      <c r="C296" s="91"/>
      <c r="D296" s="91"/>
      <c r="E296" s="92"/>
      <c r="G296" s="94"/>
    </row>
    <row r="297" spans="1:7" s="93" customFormat="1" x14ac:dyDescent="0.25">
      <c r="A297" s="89"/>
      <c r="B297" s="90"/>
      <c r="C297" s="91"/>
      <c r="D297" s="91"/>
      <c r="E297" s="92"/>
      <c r="G297" s="94"/>
    </row>
    <row r="298" spans="1:7" s="93" customFormat="1" x14ac:dyDescent="0.25">
      <c r="A298" s="89"/>
      <c r="B298" s="90"/>
      <c r="C298" s="91"/>
      <c r="D298" s="91"/>
      <c r="E298" s="92"/>
      <c r="G298" s="94"/>
    </row>
    <row r="299" spans="1:7" s="93" customFormat="1" x14ac:dyDescent="0.25">
      <c r="A299" s="89"/>
      <c r="B299" s="90"/>
      <c r="C299" s="91"/>
      <c r="D299" s="91"/>
      <c r="E299" s="92"/>
      <c r="G299" s="94"/>
    </row>
    <row r="300" spans="1:7" s="93" customFormat="1" x14ac:dyDescent="0.25">
      <c r="A300" s="89"/>
      <c r="B300" s="90"/>
      <c r="C300" s="91"/>
      <c r="D300" s="91"/>
      <c r="E300" s="92"/>
      <c r="G300" s="94"/>
    </row>
    <row r="301" spans="1:7" s="93" customFormat="1" x14ac:dyDescent="0.25">
      <c r="A301" s="89"/>
      <c r="B301" s="90"/>
      <c r="C301" s="91"/>
      <c r="D301" s="91"/>
      <c r="E301" s="92"/>
      <c r="G301" s="94"/>
    </row>
    <row r="302" spans="1:7" s="93" customFormat="1" x14ac:dyDescent="0.25">
      <c r="A302" s="89"/>
      <c r="B302" s="90"/>
      <c r="C302" s="91"/>
      <c r="D302" s="91"/>
      <c r="E302" s="92"/>
      <c r="G302" s="94"/>
    </row>
    <row r="303" spans="1:7" s="93" customFormat="1" x14ac:dyDescent="0.25">
      <c r="A303" s="89"/>
      <c r="B303" s="90"/>
      <c r="C303" s="91"/>
      <c r="D303" s="91"/>
      <c r="E303" s="92"/>
      <c r="G303" s="94"/>
    </row>
    <row r="304" spans="1:7" s="93" customFormat="1" x14ac:dyDescent="0.25">
      <c r="A304" s="89"/>
      <c r="B304" s="90"/>
      <c r="C304" s="91"/>
      <c r="D304" s="91"/>
      <c r="E304" s="92"/>
      <c r="G304" s="94"/>
    </row>
    <row r="305" spans="1:7" s="93" customFormat="1" x14ac:dyDescent="0.25">
      <c r="A305" s="89"/>
      <c r="B305" s="90"/>
      <c r="C305" s="91"/>
      <c r="D305" s="91"/>
      <c r="E305" s="92"/>
      <c r="G305" s="94"/>
    </row>
    <row r="306" spans="1:7" s="93" customFormat="1" x14ac:dyDescent="0.25">
      <c r="A306" s="89"/>
      <c r="B306" s="90"/>
      <c r="C306" s="91"/>
      <c r="D306" s="91"/>
      <c r="E306" s="92"/>
      <c r="G306" s="94"/>
    </row>
    <row r="307" spans="1:7" s="93" customFormat="1" x14ac:dyDescent="0.25">
      <c r="A307" s="89"/>
      <c r="B307" s="90"/>
      <c r="C307" s="91"/>
      <c r="D307" s="91"/>
      <c r="E307" s="92"/>
      <c r="G307" s="94"/>
    </row>
    <row r="308" spans="1:7" s="93" customFormat="1" x14ac:dyDescent="0.25">
      <c r="A308" s="89"/>
      <c r="B308" s="90"/>
      <c r="C308" s="91"/>
      <c r="D308" s="91"/>
      <c r="E308" s="92"/>
      <c r="G308" s="94"/>
    </row>
    <row r="309" spans="1:7" s="93" customFormat="1" x14ac:dyDescent="0.25">
      <c r="A309" s="89"/>
      <c r="B309" s="90"/>
      <c r="C309" s="91"/>
      <c r="D309" s="91"/>
      <c r="E309" s="92"/>
      <c r="G309" s="94"/>
    </row>
    <row r="310" spans="1:7" s="93" customFormat="1" x14ac:dyDescent="0.25">
      <c r="A310" s="89"/>
      <c r="B310" s="90"/>
      <c r="C310" s="91"/>
      <c r="D310" s="91"/>
      <c r="E310" s="92"/>
      <c r="G310" s="94"/>
    </row>
    <row r="311" spans="1:7" s="93" customFormat="1" x14ac:dyDescent="0.25">
      <c r="A311" s="89"/>
      <c r="B311" s="90"/>
      <c r="C311" s="91"/>
      <c r="D311" s="91"/>
      <c r="E311" s="92"/>
      <c r="G311" s="94"/>
    </row>
    <row r="312" spans="1:7" s="93" customFormat="1" x14ac:dyDescent="0.25">
      <c r="A312" s="89"/>
      <c r="B312" s="90"/>
      <c r="C312" s="91"/>
      <c r="D312" s="91"/>
      <c r="E312" s="92"/>
      <c r="G312" s="94"/>
    </row>
    <row r="313" spans="1:7" s="93" customFormat="1" x14ac:dyDescent="0.25">
      <c r="A313" s="89"/>
      <c r="B313" s="90"/>
      <c r="C313" s="91"/>
      <c r="D313" s="91"/>
      <c r="E313" s="92"/>
      <c r="G313" s="94"/>
    </row>
    <row r="314" spans="1:7" s="93" customFormat="1" x14ac:dyDescent="0.25">
      <c r="A314" s="89"/>
      <c r="B314" s="90"/>
      <c r="C314" s="91"/>
      <c r="D314" s="91"/>
      <c r="E314" s="92"/>
      <c r="G314" s="94"/>
    </row>
    <row r="315" spans="1:7" s="93" customFormat="1" x14ac:dyDescent="0.25">
      <c r="A315" s="89"/>
      <c r="B315" s="90"/>
      <c r="C315" s="91"/>
      <c r="D315" s="91"/>
      <c r="E315" s="92"/>
      <c r="G315" s="94"/>
    </row>
    <row r="316" spans="1:7" s="93" customFormat="1" x14ac:dyDescent="0.25">
      <c r="A316" s="89"/>
      <c r="B316" s="90"/>
      <c r="C316" s="91"/>
      <c r="D316" s="91"/>
      <c r="E316" s="92"/>
      <c r="G316" s="94"/>
    </row>
    <row r="317" spans="1:7" s="93" customFormat="1" x14ac:dyDescent="0.25">
      <c r="A317" s="89"/>
      <c r="B317" s="90"/>
      <c r="C317" s="91"/>
      <c r="D317" s="91"/>
      <c r="E317" s="92"/>
      <c r="G317" s="94"/>
    </row>
    <row r="318" spans="1:7" s="93" customFormat="1" x14ac:dyDescent="0.25">
      <c r="A318" s="89"/>
      <c r="B318" s="90"/>
      <c r="C318" s="91"/>
      <c r="D318" s="91"/>
      <c r="E318" s="92"/>
      <c r="G318" s="94"/>
    </row>
    <row r="319" spans="1:7" s="93" customFormat="1" x14ac:dyDescent="0.25">
      <c r="A319" s="89"/>
      <c r="B319" s="90"/>
      <c r="C319" s="91"/>
      <c r="D319" s="91"/>
      <c r="E319" s="92"/>
      <c r="G319" s="94"/>
    </row>
    <row r="320" spans="1:7" s="93" customFormat="1" x14ac:dyDescent="0.25">
      <c r="A320" s="89"/>
      <c r="B320" s="90"/>
      <c r="C320" s="91"/>
      <c r="D320" s="91"/>
      <c r="E320" s="92"/>
      <c r="G320" s="94"/>
    </row>
    <row r="321" spans="1:7" s="93" customFormat="1" x14ac:dyDescent="0.25">
      <c r="A321" s="89"/>
      <c r="B321" s="90"/>
      <c r="C321" s="91"/>
      <c r="D321" s="91"/>
      <c r="E321" s="92"/>
      <c r="G321" s="94"/>
    </row>
    <row r="322" spans="1:7" s="93" customFormat="1" x14ac:dyDescent="0.25">
      <c r="A322" s="89"/>
      <c r="B322" s="90"/>
      <c r="C322" s="91"/>
      <c r="D322" s="91"/>
      <c r="E322" s="92"/>
      <c r="G322" s="94"/>
    </row>
    <row r="323" spans="1:7" s="93" customFormat="1" x14ac:dyDescent="0.25">
      <c r="A323" s="89"/>
      <c r="B323" s="90"/>
      <c r="C323" s="91"/>
      <c r="D323" s="91"/>
      <c r="E323" s="92"/>
      <c r="G323" s="94"/>
    </row>
    <row r="324" spans="1:7" s="93" customFormat="1" x14ac:dyDescent="0.25">
      <c r="A324" s="89"/>
      <c r="B324" s="90"/>
      <c r="C324" s="91"/>
      <c r="D324" s="91"/>
      <c r="E324" s="92"/>
      <c r="G324" s="94"/>
    </row>
    <row r="325" spans="1:7" s="93" customFormat="1" x14ac:dyDescent="0.25">
      <c r="A325" s="89"/>
      <c r="B325" s="90"/>
      <c r="C325" s="91"/>
      <c r="D325" s="91"/>
      <c r="E325" s="92"/>
      <c r="G325" s="94"/>
    </row>
    <row r="326" spans="1:7" s="93" customFormat="1" x14ac:dyDescent="0.25">
      <c r="A326" s="89"/>
      <c r="B326" s="90"/>
      <c r="C326" s="91"/>
      <c r="D326" s="91"/>
      <c r="E326" s="92"/>
      <c r="G326" s="94"/>
    </row>
    <row r="327" spans="1:7" s="93" customFormat="1" x14ac:dyDescent="0.25">
      <c r="A327" s="89"/>
      <c r="B327" s="90"/>
      <c r="C327" s="91"/>
      <c r="D327" s="91"/>
      <c r="E327" s="92"/>
      <c r="G327" s="94"/>
    </row>
    <row r="328" spans="1:7" s="93" customFormat="1" x14ac:dyDescent="0.25">
      <c r="A328" s="89"/>
      <c r="B328" s="90"/>
      <c r="C328" s="91"/>
      <c r="D328" s="91"/>
      <c r="E328" s="92"/>
      <c r="G328" s="94"/>
    </row>
    <row r="329" spans="1:7" s="93" customFormat="1" x14ac:dyDescent="0.25">
      <c r="A329" s="89"/>
      <c r="B329" s="90"/>
      <c r="C329" s="91"/>
      <c r="D329" s="91"/>
      <c r="E329" s="92"/>
      <c r="G329" s="94"/>
    </row>
    <row r="330" spans="1:7" s="93" customFormat="1" x14ac:dyDescent="0.25">
      <c r="A330" s="89"/>
      <c r="B330" s="90"/>
      <c r="C330" s="91"/>
      <c r="D330" s="91"/>
      <c r="E330" s="92"/>
      <c r="G330" s="94"/>
    </row>
    <row r="331" spans="1:7" s="93" customFormat="1" x14ac:dyDescent="0.25">
      <c r="A331" s="89"/>
      <c r="B331" s="90"/>
      <c r="C331" s="91"/>
      <c r="D331" s="91"/>
      <c r="E331" s="92"/>
      <c r="G331" s="94"/>
    </row>
    <row r="332" spans="1:7" s="93" customFormat="1" x14ac:dyDescent="0.25">
      <c r="A332" s="89"/>
      <c r="B332" s="90"/>
      <c r="C332" s="91"/>
      <c r="D332" s="91"/>
      <c r="E332" s="92"/>
      <c r="G332" s="94"/>
    </row>
    <row r="333" spans="1:7" s="93" customFormat="1" x14ac:dyDescent="0.25">
      <c r="A333" s="89"/>
      <c r="B333" s="90"/>
      <c r="C333" s="91"/>
      <c r="D333" s="91"/>
      <c r="E333" s="92"/>
      <c r="G333" s="94"/>
    </row>
    <row r="334" spans="1:7" s="93" customFormat="1" x14ac:dyDescent="0.25">
      <c r="A334" s="89"/>
      <c r="B334" s="90"/>
      <c r="C334" s="91"/>
      <c r="D334" s="91"/>
      <c r="E334" s="92"/>
      <c r="G334" s="94"/>
    </row>
    <row r="335" spans="1:7" s="93" customFormat="1" x14ac:dyDescent="0.25">
      <c r="A335" s="89"/>
      <c r="B335" s="90"/>
      <c r="C335" s="91"/>
      <c r="D335" s="91"/>
      <c r="E335" s="92"/>
      <c r="G335" s="94"/>
    </row>
    <row r="336" spans="1:7" s="93" customFormat="1" x14ac:dyDescent="0.25">
      <c r="A336" s="89"/>
      <c r="B336" s="90"/>
      <c r="C336" s="91"/>
      <c r="D336" s="91"/>
      <c r="E336" s="92"/>
      <c r="G336" s="94"/>
    </row>
    <row r="337" spans="1:7" s="93" customFormat="1" x14ac:dyDescent="0.25">
      <c r="A337" s="89"/>
      <c r="B337" s="90"/>
      <c r="C337" s="91"/>
      <c r="D337" s="91"/>
      <c r="E337" s="92"/>
      <c r="G337" s="94"/>
    </row>
    <row r="338" spans="1:7" s="93" customFormat="1" x14ac:dyDescent="0.25">
      <c r="A338" s="89"/>
      <c r="B338" s="90"/>
      <c r="C338" s="91"/>
      <c r="D338" s="91"/>
      <c r="E338" s="92"/>
      <c r="G338" s="94"/>
    </row>
    <row r="339" spans="1:7" s="93" customFormat="1" x14ac:dyDescent="0.25">
      <c r="A339" s="89"/>
      <c r="B339" s="90"/>
      <c r="C339" s="91"/>
      <c r="D339" s="91"/>
      <c r="E339" s="92"/>
      <c r="G339" s="94"/>
    </row>
    <row r="340" spans="1:7" s="93" customFormat="1" x14ac:dyDescent="0.25">
      <c r="A340" s="89"/>
      <c r="B340" s="90"/>
      <c r="C340" s="91"/>
      <c r="D340" s="91"/>
      <c r="E340" s="92"/>
      <c r="G340" s="94"/>
    </row>
    <row r="341" spans="1:7" s="93" customFormat="1" x14ac:dyDescent="0.25">
      <c r="A341" s="89"/>
      <c r="B341" s="90"/>
      <c r="C341" s="91"/>
      <c r="D341" s="91"/>
      <c r="E341" s="92"/>
      <c r="G341" s="94"/>
    </row>
    <row r="342" spans="1:7" s="93" customFormat="1" x14ac:dyDescent="0.25">
      <c r="A342" s="89"/>
      <c r="B342" s="90"/>
      <c r="C342" s="91"/>
      <c r="D342" s="91"/>
      <c r="E342" s="92"/>
      <c r="G342" s="94"/>
    </row>
    <row r="343" spans="1:7" s="93" customFormat="1" x14ac:dyDescent="0.25">
      <c r="A343" s="89"/>
      <c r="B343" s="90"/>
      <c r="C343" s="91"/>
      <c r="D343" s="91"/>
      <c r="E343" s="92"/>
      <c r="G343" s="94"/>
    </row>
    <row r="344" spans="1:7" s="93" customFormat="1" x14ac:dyDescent="0.25">
      <c r="A344" s="89"/>
      <c r="B344" s="90"/>
      <c r="C344" s="91"/>
      <c r="D344" s="91"/>
      <c r="E344" s="92"/>
      <c r="G344" s="94"/>
    </row>
    <row r="345" spans="1:7" s="93" customFormat="1" x14ac:dyDescent="0.25">
      <c r="A345" s="89"/>
      <c r="B345" s="90"/>
      <c r="C345" s="91"/>
      <c r="D345" s="91"/>
      <c r="E345" s="92"/>
      <c r="G345" s="94"/>
    </row>
    <row r="346" spans="1:7" s="93" customFormat="1" x14ac:dyDescent="0.25">
      <c r="A346" s="89"/>
      <c r="B346" s="90"/>
      <c r="C346" s="91"/>
      <c r="D346" s="91"/>
      <c r="E346" s="92"/>
      <c r="G346" s="94"/>
    </row>
    <row r="347" spans="1:7" s="93" customFormat="1" x14ac:dyDescent="0.25">
      <c r="A347" s="89"/>
      <c r="B347" s="90"/>
      <c r="C347" s="91"/>
      <c r="D347" s="91"/>
      <c r="E347" s="92"/>
      <c r="G347" s="94"/>
    </row>
    <row r="348" spans="1:7" s="93" customFormat="1" x14ac:dyDescent="0.25">
      <c r="A348" s="89"/>
      <c r="B348" s="90"/>
      <c r="C348" s="91"/>
      <c r="D348" s="91"/>
      <c r="E348" s="92"/>
      <c r="G348" s="94"/>
    </row>
    <row r="349" spans="1:7" s="93" customFormat="1" x14ac:dyDescent="0.25">
      <c r="A349" s="89"/>
      <c r="B349" s="90"/>
      <c r="C349" s="91"/>
      <c r="D349" s="91"/>
      <c r="E349" s="92"/>
      <c r="G349" s="94"/>
    </row>
    <row r="350" spans="1:7" s="93" customFormat="1" x14ac:dyDescent="0.25">
      <c r="A350" s="89"/>
      <c r="B350" s="90"/>
      <c r="C350" s="91"/>
      <c r="D350" s="91"/>
      <c r="E350" s="92"/>
      <c r="G350" s="94"/>
    </row>
    <row r="351" spans="1:7" s="93" customFormat="1" x14ac:dyDescent="0.25">
      <c r="A351" s="89"/>
      <c r="B351" s="90"/>
      <c r="C351" s="91"/>
      <c r="D351" s="91"/>
      <c r="E351" s="92"/>
      <c r="G351" s="94"/>
    </row>
    <row r="352" spans="1:7" s="93" customFormat="1" x14ac:dyDescent="0.25">
      <c r="A352" s="89"/>
      <c r="B352" s="90"/>
      <c r="C352" s="91"/>
      <c r="D352" s="91"/>
      <c r="E352" s="92"/>
      <c r="G352" s="94"/>
    </row>
    <row r="353" spans="1:7" s="93" customFormat="1" x14ac:dyDescent="0.25">
      <c r="A353" s="89"/>
      <c r="B353" s="90"/>
      <c r="C353" s="91"/>
      <c r="D353" s="91"/>
      <c r="E353" s="92"/>
      <c r="G353" s="94"/>
    </row>
    <row r="354" spans="1:7" s="93" customFormat="1" x14ac:dyDescent="0.25">
      <c r="A354" s="89"/>
      <c r="B354" s="90"/>
      <c r="C354" s="91"/>
      <c r="D354" s="91"/>
      <c r="E354" s="92"/>
      <c r="G354" s="94"/>
    </row>
    <row r="355" spans="1:7" s="93" customFormat="1" x14ac:dyDescent="0.25">
      <c r="A355" s="89"/>
      <c r="B355" s="90"/>
      <c r="C355" s="91"/>
      <c r="D355" s="91"/>
      <c r="E355" s="92"/>
      <c r="G355" s="94"/>
    </row>
    <row r="356" spans="1:7" s="93" customFormat="1" x14ac:dyDescent="0.25">
      <c r="A356" s="89"/>
      <c r="B356" s="90"/>
      <c r="C356" s="91"/>
      <c r="D356" s="91"/>
      <c r="E356" s="92"/>
      <c r="G356" s="94"/>
    </row>
    <row r="357" spans="1:7" s="93" customFormat="1" x14ac:dyDescent="0.25">
      <c r="A357" s="89"/>
      <c r="B357" s="90"/>
      <c r="C357" s="91"/>
      <c r="D357" s="91"/>
      <c r="E357" s="92"/>
      <c r="G357" s="94"/>
    </row>
    <row r="358" spans="1:7" s="93" customFormat="1" x14ac:dyDescent="0.25">
      <c r="A358" s="89"/>
      <c r="B358" s="90"/>
      <c r="C358" s="91"/>
      <c r="D358" s="91"/>
      <c r="E358" s="92"/>
      <c r="G358" s="94"/>
    </row>
    <row r="359" spans="1:7" s="93" customFormat="1" x14ac:dyDescent="0.25">
      <c r="A359" s="89"/>
      <c r="B359" s="90"/>
      <c r="C359" s="91"/>
      <c r="D359" s="91"/>
      <c r="E359" s="92"/>
      <c r="G359" s="94"/>
    </row>
    <row r="360" spans="1:7" s="93" customFormat="1" x14ac:dyDescent="0.25">
      <c r="A360" s="89"/>
      <c r="B360" s="90"/>
      <c r="C360" s="91"/>
      <c r="D360" s="91"/>
      <c r="E360" s="92"/>
      <c r="G360" s="94"/>
    </row>
    <row r="361" spans="1:7" s="93" customFormat="1" x14ac:dyDescent="0.25">
      <c r="A361" s="89"/>
      <c r="B361" s="90"/>
      <c r="C361" s="91"/>
      <c r="D361" s="91"/>
      <c r="E361" s="92"/>
      <c r="G361" s="94"/>
    </row>
    <row r="362" spans="1:7" s="93" customFormat="1" x14ac:dyDescent="0.25">
      <c r="A362" s="89"/>
      <c r="B362" s="90"/>
      <c r="C362" s="91"/>
      <c r="D362" s="91"/>
      <c r="E362" s="92"/>
      <c r="G362" s="94"/>
    </row>
    <row r="363" spans="1:7" s="93" customFormat="1" x14ac:dyDescent="0.25">
      <c r="A363" s="89"/>
      <c r="B363" s="90"/>
      <c r="C363" s="91"/>
      <c r="D363" s="91"/>
      <c r="E363" s="92"/>
      <c r="G363" s="94"/>
    </row>
    <row r="364" spans="1:7" s="93" customFormat="1" x14ac:dyDescent="0.25">
      <c r="A364" s="89"/>
      <c r="B364" s="90"/>
      <c r="C364" s="91"/>
      <c r="D364" s="91"/>
      <c r="E364" s="92"/>
      <c r="G364" s="94"/>
    </row>
    <row r="365" spans="1:7" s="93" customFormat="1" x14ac:dyDescent="0.25">
      <c r="A365" s="89"/>
      <c r="B365" s="90"/>
      <c r="C365" s="91"/>
      <c r="D365" s="91"/>
      <c r="E365" s="92"/>
      <c r="G365" s="94"/>
    </row>
    <row r="366" spans="1:7" s="93" customFormat="1" x14ac:dyDescent="0.25">
      <c r="A366" s="89"/>
      <c r="B366" s="90"/>
      <c r="C366" s="91"/>
      <c r="D366" s="91"/>
      <c r="E366" s="92"/>
      <c r="G366" s="94"/>
    </row>
    <row r="367" spans="1:7" s="93" customFormat="1" x14ac:dyDescent="0.25">
      <c r="A367" s="89"/>
      <c r="B367" s="90"/>
      <c r="C367" s="91"/>
      <c r="D367" s="91"/>
      <c r="E367" s="92"/>
      <c r="G367" s="94"/>
    </row>
    <row r="368" spans="1:7" s="93" customFormat="1" x14ac:dyDescent="0.25">
      <c r="A368" s="89"/>
      <c r="B368" s="90"/>
      <c r="C368" s="91"/>
      <c r="D368" s="91"/>
      <c r="E368" s="92"/>
      <c r="G368" s="94"/>
    </row>
    <row r="369" spans="1:7" s="93" customFormat="1" x14ac:dyDescent="0.25">
      <c r="A369" s="89"/>
      <c r="B369" s="90"/>
      <c r="C369" s="91"/>
      <c r="D369" s="91"/>
      <c r="E369" s="92"/>
      <c r="G369" s="94"/>
    </row>
    <row r="370" spans="1:7" s="93" customFormat="1" x14ac:dyDescent="0.25">
      <c r="A370" s="89"/>
      <c r="B370" s="90"/>
      <c r="C370" s="91"/>
      <c r="D370" s="91"/>
      <c r="E370" s="92"/>
      <c r="G370" s="94"/>
    </row>
    <row r="371" spans="1:7" s="93" customFormat="1" x14ac:dyDescent="0.25">
      <c r="A371" s="89"/>
      <c r="B371" s="90"/>
      <c r="C371" s="91"/>
      <c r="D371" s="91"/>
      <c r="E371" s="92"/>
      <c r="G371" s="94"/>
    </row>
    <row r="372" spans="1:7" s="93" customFormat="1" x14ac:dyDescent="0.25">
      <c r="A372" s="89"/>
      <c r="B372" s="90"/>
      <c r="C372" s="91"/>
      <c r="D372" s="91"/>
      <c r="E372" s="92"/>
      <c r="G372" s="94"/>
    </row>
    <row r="373" spans="1:7" s="93" customFormat="1" x14ac:dyDescent="0.25">
      <c r="A373" s="89"/>
      <c r="B373" s="90"/>
      <c r="C373" s="91"/>
      <c r="D373" s="91"/>
      <c r="E373" s="92"/>
      <c r="G373" s="94"/>
    </row>
    <row r="374" spans="1:7" s="93" customFormat="1" x14ac:dyDescent="0.25">
      <c r="A374" s="89"/>
      <c r="B374" s="90"/>
      <c r="C374" s="91"/>
      <c r="D374" s="91"/>
      <c r="E374" s="92"/>
      <c r="G374" s="94"/>
    </row>
    <row r="375" spans="1:7" s="93" customFormat="1" x14ac:dyDescent="0.25">
      <c r="A375" s="89"/>
      <c r="B375" s="90"/>
      <c r="C375" s="91"/>
      <c r="D375" s="91"/>
      <c r="E375" s="92"/>
      <c r="G375" s="94"/>
    </row>
    <row r="376" spans="1:7" s="93" customFormat="1" x14ac:dyDescent="0.25">
      <c r="A376" s="89"/>
      <c r="B376" s="90"/>
      <c r="C376" s="91"/>
      <c r="D376" s="91"/>
      <c r="E376" s="92"/>
      <c r="G376" s="94"/>
    </row>
    <row r="377" spans="1:7" s="93" customFormat="1" x14ac:dyDescent="0.25">
      <c r="A377" s="89"/>
      <c r="B377" s="90"/>
      <c r="C377" s="91"/>
      <c r="D377" s="91"/>
      <c r="E377" s="92"/>
      <c r="G377" s="94"/>
    </row>
    <row r="378" spans="1:7" s="93" customFormat="1" x14ac:dyDescent="0.25">
      <c r="A378" s="89"/>
      <c r="B378" s="90"/>
      <c r="C378" s="91"/>
      <c r="D378" s="91"/>
      <c r="E378" s="92"/>
      <c r="G378" s="94"/>
    </row>
    <row r="379" spans="1:7" s="93" customFormat="1" x14ac:dyDescent="0.25">
      <c r="A379" s="89"/>
      <c r="B379" s="90"/>
      <c r="C379" s="91"/>
      <c r="D379" s="91"/>
      <c r="E379" s="92"/>
      <c r="G379" s="94"/>
    </row>
    <row r="380" spans="1:7" s="93" customFormat="1" x14ac:dyDescent="0.25">
      <c r="A380" s="89"/>
      <c r="B380" s="90"/>
      <c r="C380" s="91"/>
      <c r="D380" s="91"/>
      <c r="E380" s="92"/>
      <c r="G380" s="94"/>
    </row>
    <row r="381" spans="1:7" s="93" customFormat="1" x14ac:dyDescent="0.25">
      <c r="A381" s="89"/>
      <c r="B381" s="90"/>
      <c r="C381" s="91"/>
      <c r="D381" s="91"/>
      <c r="E381" s="92"/>
      <c r="G381" s="94"/>
    </row>
    <row r="382" spans="1:7" s="93" customFormat="1" x14ac:dyDescent="0.25">
      <c r="A382" s="89"/>
      <c r="B382" s="90"/>
      <c r="C382" s="91"/>
      <c r="D382" s="91"/>
      <c r="E382" s="92"/>
      <c r="G382" s="94"/>
    </row>
    <row r="383" spans="1:7" s="93" customFormat="1" x14ac:dyDescent="0.25">
      <c r="A383" s="89"/>
      <c r="B383" s="90"/>
      <c r="C383" s="91"/>
      <c r="D383" s="91"/>
      <c r="E383" s="92"/>
      <c r="G383" s="94"/>
    </row>
    <row r="384" spans="1:7" s="93" customFormat="1" x14ac:dyDescent="0.25">
      <c r="A384" s="89"/>
      <c r="B384" s="90"/>
      <c r="C384" s="91"/>
      <c r="D384" s="91"/>
      <c r="E384" s="92"/>
      <c r="G384" s="94"/>
    </row>
    <row r="385" spans="1:7" s="93" customFormat="1" x14ac:dyDescent="0.25">
      <c r="A385" s="89"/>
      <c r="B385" s="90"/>
      <c r="C385" s="91"/>
      <c r="D385" s="91"/>
      <c r="E385" s="92"/>
      <c r="G385" s="94"/>
    </row>
    <row r="386" spans="1:7" s="93" customFormat="1" x14ac:dyDescent="0.25">
      <c r="A386" s="89"/>
      <c r="B386" s="90"/>
      <c r="C386" s="91"/>
      <c r="D386" s="91"/>
      <c r="E386" s="92"/>
      <c r="G386" s="94"/>
    </row>
    <row r="387" spans="1:7" s="93" customFormat="1" x14ac:dyDescent="0.25">
      <c r="A387" s="89"/>
      <c r="B387" s="90"/>
      <c r="C387" s="91"/>
      <c r="D387" s="91"/>
      <c r="E387" s="92"/>
      <c r="G387" s="94"/>
    </row>
    <row r="388" spans="1:7" s="93" customFormat="1" x14ac:dyDescent="0.25">
      <c r="A388" s="89"/>
      <c r="B388" s="90"/>
      <c r="C388" s="91"/>
      <c r="D388" s="91"/>
      <c r="E388" s="92"/>
      <c r="G388" s="94"/>
    </row>
    <row r="389" spans="1:7" s="93" customFormat="1" x14ac:dyDescent="0.25">
      <c r="A389" s="89"/>
      <c r="B389" s="90"/>
      <c r="C389" s="91"/>
      <c r="D389" s="91"/>
      <c r="E389" s="92"/>
      <c r="G389" s="94"/>
    </row>
    <row r="390" spans="1:7" s="93" customFormat="1" x14ac:dyDescent="0.25">
      <c r="A390" s="89"/>
      <c r="B390" s="90"/>
      <c r="C390" s="91"/>
      <c r="D390" s="91"/>
      <c r="E390" s="92"/>
      <c r="G390" s="94"/>
    </row>
    <row r="391" spans="1:7" s="93" customFormat="1" x14ac:dyDescent="0.25">
      <c r="A391" s="89"/>
      <c r="B391" s="90"/>
      <c r="C391" s="91"/>
      <c r="D391" s="91"/>
      <c r="E391" s="92"/>
      <c r="G391" s="94"/>
    </row>
    <row r="392" spans="1:7" s="93" customFormat="1" x14ac:dyDescent="0.25">
      <c r="A392" s="89"/>
      <c r="B392" s="90"/>
      <c r="C392" s="91"/>
      <c r="D392" s="91"/>
      <c r="E392" s="92"/>
      <c r="G392" s="94"/>
    </row>
    <row r="393" spans="1:7" s="93" customFormat="1" x14ac:dyDescent="0.25">
      <c r="A393" s="89"/>
      <c r="B393" s="90"/>
      <c r="C393" s="91"/>
      <c r="D393" s="91"/>
      <c r="E393" s="92"/>
      <c r="G393" s="94"/>
    </row>
    <row r="394" spans="1:7" s="93" customFormat="1" x14ac:dyDescent="0.25">
      <c r="A394" s="89"/>
      <c r="B394" s="90"/>
      <c r="C394" s="91"/>
      <c r="D394" s="91"/>
      <c r="E394" s="92"/>
      <c r="G394" s="94"/>
    </row>
    <row r="395" spans="1:7" s="93" customFormat="1" x14ac:dyDescent="0.25">
      <c r="A395" s="89"/>
      <c r="B395" s="90"/>
      <c r="C395" s="91"/>
      <c r="D395" s="91"/>
      <c r="E395" s="92"/>
      <c r="G395" s="94"/>
    </row>
    <row r="396" spans="1:7" s="93" customFormat="1" x14ac:dyDescent="0.25">
      <c r="A396" s="89"/>
      <c r="B396" s="90"/>
      <c r="C396" s="91"/>
      <c r="D396" s="91"/>
      <c r="E396" s="92"/>
      <c r="G396" s="94"/>
    </row>
    <row r="397" spans="1:7" s="93" customFormat="1" x14ac:dyDescent="0.25">
      <c r="A397" s="89"/>
      <c r="B397" s="90"/>
      <c r="C397" s="91"/>
      <c r="D397" s="91"/>
      <c r="E397" s="92"/>
      <c r="G397" s="94"/>
    </row>
    <row r="398" spans="1:7" s="93" customFormat="1" x14ac:dyDescent="0.25">
      <c r="A398" s="89"/>
      <c r="B398" s="90"/>
      <c r="C398" s="91"/>
      <c r="D398" s="91"/>
      <c r="E398" s="92"/>
      <c r="G398" s="94"/>
    </row>
    <row r="399" spans="1:7" s="93" customFormat="1" x14ac:dyDescent="0.25">
      <c r="A399" s="89"/>
      <c r="B399" s="90"/>
      <c r="C399" s="91"/>
      <c r="D399" s="91"/>
      <c r="E399" s="92"/>
      <c r="G399" s="94"/>
    </row>
    <row r="400" spans="1:7" s="93" customFormat="1" x14ac:dyDescent="0.25">
      <c r="A400" s="89"/>
      <c r="B400" s="90"/>
      <c r="C400" s="91"/>
      <c r="D400" s="91"/>
      <c r="E400" s="92"/>
      <c r="G400" s="94"/>
    </row>
    <row r="401" spans="1:7" s="93" customFormat="1" x14ac:dyDescent="0.25">
      <c r="A401" s="89"/>
      <c r="B401" s="90"/>
      <c r="C401" s="91"/>
      <c r="D401" s="91"/>
      <c r="E401" s="92"/>
      <c r="G401" s="94"/>
    </row>
    <row r="402" spans="1:7" s="93" customFormat="1" x14ac:dyDescent="0.25">
      <c r="A402" s="89"/>
      <c r="B402" s="90"/>
      <c r="C402" s="91"/>
      <c r="D402" s="91"/>
      <c r="E402" s="92"/>
      <c r="G402" s="94"/>
    </row>
    <row r="403" spans="1:7" s="93" customFormat="1" x14ac:dyDescent="0.25">
      <c r="A403" s="89"/>
      <c r="B403" s="90"/>
      <c r="C403" s="91"/>
      <c r="D403" s="91"/>
      <c r="E403" s="92"/>
      <c r="G403" s="94"/>
    </row>
    <row r="404" spans="1:7" s="93" customFormat="1" x14ac:dyDescent="0.25">
      <c r="A404" s="89"/>
      <c r="B404" s="90"/>
      <c r="C404" s="91"/>
      <c r="D404" s="91"/>
      <c r="E404" s="92"/>
      <c r="G404" s="94"/>
    </row>
    <row r="405" spans="1:7" s="93" customFormat="1" x14ac:dyDescent="0.25">
      <c r="A405" s="89"/>
      <c r="B405" s="90"/>
      <c r="C405" s="91"/>
      <c r="D405" s="91"/>
      <c r="E405" s="92"/>
      <c r="G405" s="94"/>
    </row>
    <row r="406" spans="1:7" s="93" customFormat="1" x14ac:dyDescent="0.25">
      <c r="A406" s="89"/>
      <c r="B406" s="90"/>
      <c r="C406" s="91"/>
      <c r="D406" s="91"/>
      <c r="E406" s="92"/>
      <c r="G406" s="94"/>
    </row>
    <row r="407" spans="1:7" s="93" customFormat="1" x14ac:dyDescent="0.25">
      <c r="A407" s="89"/>
      <c r="B407" s="90"/>
      <c r="C407" s="91"/>
      <c r="D407" s="91"/>
      <c r="E407" s="92"/>
      <c r="G407" s="94"/>
    </row>
    <row r="408" spans="1:7" s="93" customFormat="1" x14ac:dyDescent="0.25">
      <c r="A408" s="89"/>
      <c r="B408" s="90"/>
      <c r="C408" s="91"/>
      <c r="D408" s="91"/>
      <c r="E408" s="92"/>
      <c r="G408" s="94"/>
    </row>
    <row r="409" spans="1:7" s="93" customFormat="1" x14ac:dyDescent="0.25">
      <c r="A409" s="89"/>
      <c r="B409" s="90"/>
      <c r="C409" s="91"/>
      <c r="D409" s="91"/>
      <c r="E409" s="92"/>
      <c r="G409" s="94"/>
    </row>
    <row r="410" spans="1:7" s="93" customFormat="1" x14ac:dyDescent="0.25">
      <c r="A410" s="89"/>
      <c r="B410" s="90"/>
      <c r="C410" s="91"/>
      <c r="D410" s="91"/>
      <c r="E410" s="92"/>
      <c r="G410" s="94"/>
    </row>
    <row r="411" spans="1:7" s="93" customFormat="1" x14ac:dyDescent="0.25">
      <c r="A411" s="89"/>
      <c r="B411" s="90"/>
      <c r="C411" s="91"/>
      <c r="D411" s="91"/>
      <c r="E411" s="92"/>
      <c r="G411" s="94"/>
    </row>
    <row r="412" spans="1:7" s="93" customFormat="1" x14ac:dyDescent="0.25">
      <c r="A412" s="89"/>
      <c r="B412" s="90"/>
      <c r="C412" s="91"/>
      <c r="D412" s="91"/>
      <c r="E412" s="92"/>
      <c r="G412" s="94"/>
    </row>
    <row r="413" spans="1:7" s="93" customFormat="1" x14ac:dyDescent="0.25">
      <c r="A413" s="89"/>
      <c r="B413" s="90"/>
      <c r="C413" s="91"/>
      <c r="D413" s="91"/>
      <c r="E413" s="92"/>
      <c r="G413" s="94"/>
    </row>
    <row r="414" spans="1:7" s="93" customFormat="1" x14ac:dyDescent="0.25">
      <c r="A414" s="89"/>
      <c r="B414" s="90"/>
      <c r="C414" s="91"/>
      <c r="D414" s="91"/>
      <c r="E414" s="92"/>
      <c r="G414" s="94"/>
    </row>
    <row r="415" spans="1:7" s="93" customFormat="1" x14ac:dyDescent="0.25">
      <c r="A415" s="89"/>
      <c r="B415" s="90"/>
      <c r="C415" s="91"/>
      <c r="D415" s="91"/>
      <c r="E415" s="92"/>
      <c r="G415" s="94"/>
    </row>
    <row r="416" spans="1:7" s="93" customFormat="1" x14ac:dyDescent="0.25">
      <c r="A416" s="89"/>
      <c r="B416" s="90"/>
      <c r="C416" s="91"/>
      <c r="D416" s="91"/>
      <c r="E416" s="92"/>
      <c r="G416" s="94"/>
    </row>
    <row r="417" spans="1:7" s="93" customFormat="1" x14ac:dyDescent="0.25">
      <c r="A417" s="89"/>
      <c r="B417" s="90"/>
      <c r="C417" s="91"/>
      <c r="D417" s="91"/>
      <c r="E417" s="92"/>
      <c r="G417" s="94"/>
    </row>
    <row r="418" spans="1:7" s="93" customFormat="1" x14ac:dyDescent="0.25">
      <c r="A418" s="89"/>
      <c r="B418" s="90"/>
      <c r="C418" s="91"/>
      <c r="D418" s="91"/>
      <c r="E418" s="92"/>
      <c r="G418" s="94"/>
    </row>
    <row r="419" spans="1:7" s="93" customFormat="1" x14ac:dyDescent="0.25">
      <c r="A419" s="89"/>
      <c r="B419" s="90"/>
      <c r="C419" s="91"/>
      <c r="D419" s="91"/>
      <c r="E419" s="92"/>
      <c r="G419" s="94"/>
    </row>
    <row r="420" spans="1:7" s="93" customFormat="1" x14ac:dyDescent="0.25">
      <c r="A420" s="89"/>
      <c r="B420" s="90"/>
      <c r="C420" s="91"/>
      <c r="D420" s="91"/>
      <c r="E420" s="92"/>
      <c r="G420" s="94"/>
    </row>
    <row r="421" spans="1:7" s="93" customFormat="1" x14ac:dyDescent="0.25">
      <c r="A421" s="89"/>
      <c r="B421" s="90"/>
      <c r="C421" s="91"/>
      <c r="D421" s="91"/>
      <c r="E421" s="92"/>
      <c r="G421" s="94"/>
    </row>
    <row r="422" spans="1:7" s="93" customFormat="1" x14ac:dyDescent="0.25">
      <c r="A422" s="89"/>
      <c r="B422" s="90"/>
      <c r="C422" s="91"/>
      <c r="D422" s="91"/>
      <c r="E422" s="92"/>
      <c r="G422" s="94"/>
    </row>
    <row r="423" spans="1:7" s="93" customFormat="1" x14ac:dyDescent="0.25">
      <c r="A423" s="89"/>
      <c r="B423" s="90"/>
      <c r="C423" s="91"/>
      <c r="D423" s="91"/>
      <c r="E423" s="92"/>
      <c r="G423" s="94"/>
    </row>
    <row r="424" spans="1:7" s="93" customFormat="1" x14ac:dyDescent="0.25">
      <c r="A424" s="89"/>
      <c r="B424" s="90"/>
      <c r="C424" s="91"/>
      <c r="D424" s="91"/>
      <c r="E424" s="92"/>
      <c r="G424" s="94"/>
    </row>
    <row r="425" spans="1:7" s="93" customFormat="1" x14ac:dyDescent="0.25">
      <c r="A425" s="89"/>
      <c r="B425" s="90"/>
      <c r="C425" s="91"/>
      <c r="D425" s="91"/>
      <c r="E425" s="92"/>
      <c r="G425" s="94"/>
    </row>
    <row r="426" spans="1:7" s="93" customFormat="1" x14ac:dyDescent="0.25">
      <c r="A426" s="89"/>
      <c r="B426" s="90"/>
      <c r="C426" s="91"/>
      <c r="D426" s="91"/>
      <c r="E426" s="92"/>
      <c r="G426" s="94"/>
    </row>
    <row r="427" spans="1:7" s="93" customFormat="1" x14ac:dyDescent="0.25">
      <c r="A427" s="89"/>
      <c r="B427" s="90"/>
      <c r="C427" s="91"/>
      <c r="D427" s="91"/>
      <c r="E427" s="92"/>
      <c r="G427" s="94"/>
    </row>
    <row r="428" spans="1:7" s="93" customFormat="1" x14ac:dyDescent="0.25">
      <c r="A428" s="89"/>
      <c r="B428" s="90"/>
      <c r="C428" s="91"/>
      <c r="D428" s="91"/>
      <c r="E428" s="92"/>
      <c r="G428" s="94"/>
    </row>
    <row r="429" spans="1:7" s="93" customFormat="1" x14ac:dyDescent="0.25">
      <c r="A429" s="89"/>
      <c r="B429" s="90"/>
      <c r="C429" s="91"/>
      <c r="D429" s="91"/>
      <c r="E429" s="92"/>
      <c r="G429" s="94"/>
    </row>
    <row r="430" spans="1:7" s="93" customFormat="1" x14ac:dyDescent="0.25">
      <c r="A430" s="89"/>
      <c r="B430" s="90"/>
      <c r="C430" s="91"/>
      <c r="D430" s="91"/>
      <c r="E430" s="92"/>
      <c r="G430" s="94"/>
    </row>
    <row r="431" spans="1:7" s="93" customFormat="1" x14ac:dyDescent="0.25">
      <c r="A431" s="89"/>
      <c r="B431" s="90"/>
      <c r="C431" s="91"/>
      <c r="D431" s="91"/>
      <c r="E431" s="92"/>
      <c r="G431" s="94"/>
    </row>
    <row r="432" spans="1:7" s="93" customFormat="1" x14ac:dyDescent="0.25">
      <c r="A432" s="89"/>
      <c r="B432" s="90"/>
      <c r="C432" s="91"/>
      <c r="D432" s="91"/>
      <c r="E432" s="92"/>
      <c r="G432" s="94"/>
    </row>
    <row r="433" spans="1:7" s="93" customFormat="1" x14ac:dyDescent="0.25">
      <c r="A433" s="89"/>
      <c r="B433" s="90"/>
      <c r="C433" s="91"/>
      <c r="D433" s="91"/>
      <c r="E433" s="92"/>
      <c r="G433" s="94"/>
    </row>
    <row r="434" spans="1:7" s="93" customFormat="1" x14ac:dyDescent="0.25">
      <c r="A434" s="89"/>
      <c r="B434" s="90"/>
      <c r="C434" s="91"/>
      <c r="D434" s="91"/>
      <c r="E434" s="92"/>
      <c r="G434" s="94"/>
    </row>
    <row r="435" spans="1:7" s="93" customFormat="1" x14ac:dyDescent="0.25">
      <c r="A435" s="89"/>
      <c r="B435" s="90"/>
      <c r="C435" s="91"/>
      <c r="D435" s="91"/>
      <c r="E435" s="92"/>
      <c r="G435" s="94"/>
    </row>
    <row r="436" spans="1:7" s="93" customFormat="1" x14ac:dyDescent="0.25">
      <c r="A436" s="89"/>
      <c r="B436" s="90"/>
      <c r="C436" s="91"/>
      <c r="D436" s="91"/>
      <c r="E436" s="92"/>
      <c r="G436" s="94"/>
    </row>
    <row r="437" spans="1:7" s="93" customFormat="1" x14ac:dyDescent="0.25">
      <c r="A437" s="89"/>
      <c r="B437" s="90"/>
      <c r="C437" s="91"/>
      <c r="D437" s="91"/>
      <c r="E437" s="92"/>
      <c r="G437" s="94"/>
    </row>
    <row r="438" spans="1:7" s="93" customFormat="1" x14ac:dyDescent="0.25">
      <c r="A438" s="89"/>
      <c r="B438" s="90"/>
      <c r="C438" s="91"/>
      <c r="D438" s="91"/>
      <c r="E438" s="92"/>
      <c r="G438" s="94"/>
    </row>
    <row r="439" spans="1:7" s="93" customFormat="1" x14ac:dyDescent="0.25">
      <c r="A439" s="89"/>
      <c r="B439" s="90"/>
      <c r="C439" s="91"/>
      <c r="D439" s="91"/>
      <c r="E439" s="92"/>
      <c r="G439" s="94"/>
    </row>
    <row r="440" spans="1:7" s="93" customFormat="1" x14ac:dyDescent="0.25">
      <c r="A440" s="89"/>
      <c r="B440" s="90"/>
      <c r="C440" s="91"/>
      <c r="D440" s="91"/>
      <c r="E440" s="92"/>
      <c r="G440" s="94"/>
    </row>
    <row r="441" spans="1:7" s="93" customFormat="1" x14ac:dyDescent="0.25">
      <c r="A441" s="89"/>
      <c r="B441" s="90"/>
      <c r="C441" s="91"/>
      <c r="D441" s="91"/>
      <c r="E441" s="92"/>
      <c r="G441" s="94"/>
    </row>
    <row r="442" spans="1:7" s="93" customFormat="1" x14ac:dyDescent="0.25">
      <c r="A442" s="89"/>
      <c r="B442" s="90"/>
      <c r="C442" s="91"/>
      <c r="D442" s="91"/>
      <c r="E442" s="92"/>
      <c r="G442" s="94"/>
    </row>
    <row r="443" spans="1:7" s="93" customFormat="1" x14ac:dyDescent="0.25">
      <c r="A443" s="89"/>
      <c r="B443" s="90"/>
      <c r="C443" s="91"/>
      <c r="D443" s="91"/>
      <c r="E443" s="92"/>
      <c r="G443" s="94"/>
    </row>
    <row r="444" spans="1:7" s="93" customFormat="1" x14ac:dyDescent="0.25">
      <c r="A444" s="89"/>
      <c r="B444" s="90"/>
      <c r="C444" s="91"/>
      <c r="D444" s="91"/>
      <c r="E444" s="92"/>
      <c r="G444" s="94"/>
    </row>
    <row r="445" spans="1:7" s="93" customFormat="1" x14ac:dyDescent="0.25">
      <c r="A445" s="89"/>
      <c r="B445" s="90"/>
      <c r="C445" s="91"/>
      <c r="D445" s="91"/>
      <c r="E445" s="92"/>
      <c r="G445" s="94"/>
    </row>
    <row r="446" spans="1:7" s="93" customFormat="1" x14ac:dyDescent="0.25">
      <c r="A446" s="89"/>
      <c r="B446" s="90"/>
      <c r="C446" s="91"/>
      <c r="D446" s="91"/>
      <c r="E446" s="92"/>
      <c r="G446" s="94"/>
    </row>
    <row r="447" spans="1:7" s="93" customFormat="1" x14ac:dyDescent="0.25">
      <c r="A447" s="89"/>
      <c r="B447" s="90"/>
      <c r="C447" s="91"/>
      <c r="D447" s="91"/>
      <c r="E447" s="92"/>
      <c r="G447" s="94"/>
    </row>
    <row r="448" spans="1:7" s="93" customFormat="1" x14ac:dyDescent="0.25">
      <c r="A448" s="89"/>
      <c r="B448" s="90"/>
      <c r="C448" s="91"/>
      <c r="D448" s="91"/>
      <c r="E448" s="92"/>
      <c r="G448" s="94"/>
    </row>
    <row r="449" spans="1:7" s="93" customFormat="1" x14ac:dyDescent="0.25">
      <c r="A449" s="89"/>
      <c r="B449" s="90"/>
      <c r="C449" s="91"/>
      <c r="D449" s="91"/>
      <c r="E449" s="92"/>
      <c r="G449" s="94"/>
    </row>
    <row r="450" spans="1:7" s="93" customFormat="1" x14ac:dyDescent="0.25">
      <c r="A450" s="89"/>
      <c r="B450" s="90"/>
      <c r="C450" s="91"/>
      <c r="D450" s="91"/>
      <c r="E450" s="92"/>
      <c r="G450" s="94"/>
    </row>
    <row r="451" spans="1:7" s="93" customFormat="1" x14ac:dyDescent="0.25">
      <c r="A451" s="89"/>
      <c r="B451" s="90"/>
      <c r="C451" s="91"/>
      <c r="D451" s="91"/>
      <c r="E451" s="92"/>
      <c r="G451" s="94"/>
    </row>
    <row r="452" spans="1:7" s="93" customFormat="1" x14ac:dyDescent="0.25">
      <c r="A452" s="89"/>
      <c r="B452" s="90"/>
      <c r="C452" s="91"/>
      <c r="D452" s="91"/>
      <c r="E452" s="92"/>
      <c r="G452" s="94"/>
    </row>
    <row r="453" spans="1:7" s="93" customFormat="1" x14ac:dyDescent="0.25">
      <c r="A453" s="89"/>
      <c r="B453" s="90"/>
      <c r="C453" s="91"/>
      <c r="D453" s="91"/>
      <c r="E453" s="92"/>
      <c r="G453" s="94"/>
    </row>
    <row r="454" spans="1:7" s="93" customFormat="1" x14ac:dyDescent="0.25">
      <c r="A454" s="89"/>
      <c r="B454" s="90"/>
      <c r="C454" s="91"/>
      <c r="D454" s="91"/>
      <c r="E454" s="92"/>
      <c r="G454" s="94"/>
    </row>
    <row r="455" spans="1:7" s="93" customFormat="1" x14ac:dyDescent="0.25">
      <c r="A455" s="89"/>
      <c r="B455" s="90"/>
      <c r="C455" s="91"/>
      <c r="D455" s="91"/>
      <c r="E455" s="92"/>
      <c r="G455" s="94"/>
    </row>
    <row r="456" spans="1:7" s="93" customFormat="1" x14ac:dyDescent="0.25">
      <c r="A456" s="89"/>
      <c r="B456" s="90"/>
      <c r="C456" s="91"/>
      <c r="D456" s="91"/>
      <c r="E456" s="92"/>
      <c r="G456" s="94"/>
    </row>
    <row r="457" spans="1:7" s="93" customFormat="1" x14ac:dyDescent="0.25">
      <c r="A457" s="89"/>
      <c r="B457" s="90"/>
      <c r="C457" s="91"/>
      <c r="D457" s="91"/>
      <c r="E457" s="92"/>
      <c r="G457" s="94"/>
    </row>
    <row r="458" spans="1:7" s="93" customFormat="1" x14ac:dyDescent="0.25">
      <c r="A458" s="89"/>
      <c r="B458" s="90"/>
      <c r="C458" s="91"/>
      <c r="D458" s="91"/>
      <c r="E458" s="92"/>
      <c r="G458" s="94"/>
    </row>
    <row r="459" spans="1:7" s="93" customFormat="1" x14ac:dyDescent="0.25">
      <c r="A459" s="89"/>
      <c r="B459" s="90"/>
      <c r="C459" s="91"/>
      <c r="D459" s="91"/>
      <c r="E459" s="92"/>
      <c r="G459" s="94"/>
    </row>
    <row r="460" spans="1:7" s="93" customFormat="1" x14ac:dyDescent="0.25">
      <c r="A460" s="89"/>
      <c r="B460" s="90"/>
      <c r="C460" s="91"/>
      <c r="D460" s="91"/>
      <c r="E460" s="92"/>
      <c r="G460" s="94"/>
    </row>
    <row r="461" spans="1:7" s="93" customFormat="1" x14ac:dyDescent="0.25">
      <c r="A461" s="89"/>
      <c r="B461" s="90"/>
      <c r="C461" s="91"/>
      <c r="D461" s="91"/>
      <c r="E461" s="92"/>
      <c r="G461" s="94"/>
    </row>
    <row r="462" spans="1:7" s="93" customFormat="1" x14ac:dyDescent="0.25">
      <c r="A462" s="89"/>
      <c r="B462" s="90"/>
      <c r="C462" s="91"/>
      <c r="D462" s="91"/>
      <c r="E462" s="92"/>
      <c r="G462" s="94"/>
    </row>
    <row r="463" spans="1:7" s="93" customFormat="1" x14ac:dyDescent="0.25">
      <c r="A463" s="89"/>
      <c r="B463" s="90"/>
      <c r="C463" s="91"/>
      <c r="D463" s="91"/>
      <c r="E463" s="92"/>
      <c r="G463" s="94"/>
    </row>
    <row r="464" spans="1:7" s="93" customFormat="1" x14ac:dyDescent="0.25">
      <c r="A464" s="89"/>
      <c r="B464" s="90"/>
      <c r="C464" s="91"/>
      <c r="D464" s="91"/>
      <c r="E464" s="92"/>
      <c r="G464" s="94"/>
    </row>
    <row r="465" spans="1:14" s="93" customFormat="1" x14ac:dyDescent="0.25">
      <c r="A465" s="89"/>
      <c r="B465" s="90"/>
      <c r="C465" s="91"/>
      <c r="D465" s="91"/>
      <c r="E465" s="92"/>
      <c r="G465" s="94"/>
    </row>
    <row r="466" spans="1:14" s="93" customFormat="1" x14ac:dyDescent="0.25">
      <c r="A466" s="89"/>
      <c r="B466" s="90"/>
      <c r="C466" s="91"/>
      <c r="D466" s="91"/>
      <c r="E466" s="92"/>
      <c r="G466" s="94"/>
    </row>
    <row r="467" spans="1:14" s="93" customFormat="1" x14ac:dyDescent="0.25">
      <c r="A467" s="89"/>
      <c r="B467" s="90"/>
      <c r="C467" s="91"/>
      <c r="D467" s="91"/>
      <c r="E467" s="92"/>
      <c r="G467" s="94"/>
    </row>
    <row r="468" spans="1:14" s="93" customFormat="1" x14ac:dyDescent="0.25">
      <c r="A468" s="89"/>
      <c r="B468" s="90"/>
      <c r="C468" s="91"/>
      <c r="D468" s="91"/>
      <c r="E468" s="92"/>
      <c r="G468" s="94"/>
    </row>
    <row r="469" spans="1:14" s="93" customFormat="1" x14ac:dyDescent="0.25">
      <c r="A469" s="89"/>
      <c r="B469" s="90"/>
      <c r="C469" s="91"/>
      <c r="D469" s="91"/>
      <c r="E469" s="92"/>
      <c r="G469" s="94"/>
    </row>
    <row r="470" spans="1:14" s="93" customFormat="1" x14ac:dyDescent="0.25">
      <c r="A470" s="89"/>
      <c r="B470" s="90"/>
      <c r="C470" s="91"/>
      <c r="D470" s="91"/>
      <c r="E470" s="92"/>
      <c r="G470" s="94"/>
    </row>
    <row r="471" spans="1:14" s="93" customFormat="1" x14ac:dyDescent="0.25">
      <c r="A471" s="89"/>
      <c r="B471" s="90"/>
      <c r="C471" s="91"/>
      <c r="D471" s="91"/>
      <c r="E471" s="92"/>
      <c r="G471" s="94"/>
      <c r="N471" s="11"/>
    </row>
    <row r="472" spans="1:14" s="93" customFormat="1" x14ac:dyDescent="0.25">
      <c r="A472" s="89"/>
      <c r="B472" s="90"/>
      <c r="C472" s="91"/>
      <c r="D472" s="91"/>
      <c r="E472" s="92"/>
      <c r="G472" s="94"/>
      <c r="N472" s="11"/>
    </row>
  </sheetData>
  <dataConsolidate>
    <dataRefs count="2">
      <dataRef ref="J1:J1048576" sheet="Foundation"/>
      <dataRef ref="J62" sheet="Foundation"/>
    </dataRefs>
  </dataConsolidate>
  <mergeCells count="19">
    <mergeCell ref="E95:G95"/>
    <mergeCell ref="E92:G92"/>
    <mergeCell ref="E88:G88"/>
    <mergeCell ref="E18:G18"/>
    <mergeCell ref="E14:G14"/>
    <mergeCell ref="E45:G45"/>
    <mergeCell ref="E76:G76"/>
    <mergeCell ref="E34:G34"/>
    <mergeCell ref="E79:G79"/>
    <mergeCell ref="E83:G83"/>
    <mergeCell ref="E30:G30"/>
    <mergeCell ref="E22:G22"/>
    <mergeCell ref="E27:G27"/>
    <mergeCell ref="A1:H1"/>
    <mergeCell ref="A2:H2"/>
    <mergeCell ref="A3:A4"/>
    <mergeCell ref="B3:B4"/>
    <mergeCell ref="H3:H4"/>
    <mergeCell ref="C3:G3"/>
  </mergeCells>
  <phoneticPr fontId="80" type="noConversion"/>
  <printOptions horizontalCentered="1"/>
  <pageMargins left="0.25" right="0.25" top="0.75" bottom="0.75" header="0.3" footer="0.3"/>
  <pageSetup paperSize="9" scale="53" orientation="portrait" r:id="rId1"/>
  <colBreaks count="1" manualBreakCount="1">
    <brk id="9" max="9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tabSelected="1" view="pageBreakPreview" topLeftCell="A6" zoomScaleNormal="100" zoomScaleSheetLayoutView="100" workbookViewId="0">
      <selection activeCell="I7" sqref="I7"/>
    </sheetView>
  </sheetViews>
  <sheetFormatPr defaultRowHeight="12.75" x14ac:dyDescent="0.2"/>
  <cols>
    <col min="1" max="1" width="9.140625" style="16"/>
    <col min="2" max="2" width="25.7109375" style="16" customWidth="1"/>
    <col min="3" max="3" width="31.28515625" style="16" customWidth="1"/>
    <col min="4" max="4" width="38.85546875" style="16" customWidth="1"/>
    <col min="5" max="8" width="9.140625" style="16"/>
    <col min="9" max="9" width="14" style="16" bestFit="1" customWidth="1"/>
    <col min="10" max="16384" width="9.140625" style="16"/>
  </cols>
  <sheetData>
    <row r="1" spans="1:9" ht="39.950000000000003" customHeight="1" x14ac:dyDescent="0.2">
      <c r="A1" s="702" t="s">
        <v>730</v>
      </c>
      <c r="B1" s="702"/>
      <c r="C1" s="702"/>
      <c r="D1" s="702"/>
    </row>
    <row r="2" spans="1:9" ht="39.950000000000003" customHeight="1" x14ac:dyDescent="0.2">
      <c r="A2" s="660"/>
      <c r="B2" s="660"/>
      <c r="C2" s="660"/>
      <c r="D2" s="660" t="s">
        <v>731</v>
      </c>
    </row>
    <row r="3" spans="1:9" ht="39.950000000000003" customHeight="1" thickBot="1" x14ac:dyDescent="0.25">
      <c r="A3" s="703" t="s">
        <v>575</v>
      </c>
      <c r="B3" s="703"/>
      <c r="C3" s="703"/>
      <c r="D3" s="703"/>
    </row>
    <row r="4" spans="1:9" ht="39.950000000000003" customHeight="1" thickTop="1" thickBot="1" x14ac:dyDescent="0.25">
      <c r="A4" s="673" t="s">
        <v>35</v>
      </c>
      <c r="B4" s="674" t="s">
        <v>571</v>
      </c>
      <c r="C4" s="674" t="s">
        <v>728</v>
      </c>
      <c r="D4" s="675" t="s">
        <v>566</v>
      </c>
    </row>
    <row r="5" spans="1:9" ht="39.950000000000003" customHeight="1" thickBot="1" x14ac:dyDescent="0.25">
      <c r="A5" s="676">
        <v>1</v>
      </c>
      <c r="B5" s="677" t="s">
        <v>723</v>
      </c>
      <c r="C5" s="678">
        <f>0-'STAFF RESID BOQ  FINISHING BOQ '!G13-'STAFF RESID BOQ  FINISHING BOQ '!G14</f>
        <v>0</v>
      </c>
      <c r="D5" s="679"/>
    </row>
    <row r="6" spans="1:9" ht="39.950000000000003" customHeight="1" thickBot="1" x14ac:dyDescent="0.25">
      <c r="A6" s="676">
        <v>2</v>
      </c>
      <c r="B6" s="677" t="s">
        <v>724</v>
      </c>
      <c r="C6" s="678">
        <f>0-'School BOQ FINISHING '!G14-'School BOQ FINISHING '!G15-'School BOQ FINISHING '!G16</f>
        <v>0</v>
      </c>
      <c r="D6" s="679"/>
    </row>
    <row r="7" spans="1:9" ht="39.950000000000003" customHeight="1" thickBot="1" x14ac:dyDescent="0.25">
      <c r="A7" s="676">
        <v>3</v>
      </c>
      <c r="B7" s="684" t="s">
        <v>725</v>
      </c>
      <c r="C7" s="682">
        <f>'School BOQ FINISHING '!G16</f>
        <v>0</v>
      </c>
      <c r="D7" s="679"/>
    </row>
    <row r="8" spans="1:9" ht="39.950000000000003" customHeight="1" thickBot="1" x14ac:dyDescent="0.25">
      <c r="A8" s="676">
        <v>4</v>
      </c>
      <c r="B8" s="684" t="s">
        <v>726</v>
      </c>
      <c r="C8" s="682">
        <f>'School BOQ FINISHING '!G15+E9</f>
        <v>0</v>
      </c>
      <c r="D8" s="679"/>
      <c r="E8" s="150"/>
      <c r="I8" s="685"/>
    </row>
    <row r="9" spans="1:9" ht="39.950000000000003" customHeight="1" thickBot="1" x14ac:dyDescent="0.25">
      <c r="A9" s="676">
        <v>5</v>
      </c>
      <c r="B9" s="684" t="s">
        <v>727</v>
      </c>
      <c r="C9" s="682">
        <f>'School BOQ FINISHING '!G14+E8</f>
        <v>0</v>
      </c>
      <c r="D9" s="679"/>
      <c r="E9" s="150"/>
    </row>
    <row r="10" spans="1:9" ht="39.950000000000003" customHeight="1" thickBot="1" x14ac:dyDescent="0.25">
      <c r="A10" s="704" t="s">
        <v>729</v>
      </c>
      <c r="B10" s="705"/>
      <c r="C10" s="683">
        <f>SUM(C5:C9)</f>
        <v>0</v>
      </c>
      <c r="D10" s="680"/>
      <c r="E10" s="150"/>
    </row>
    <row r="11" spans="1:9" ht="14.25" thickTop="1" x14ac:dyDescent="0.25">
      <c r="A11" s="572"/>
      <c r="B11" s="572"/>
      <c r="C11" s="572"/>
      <c r="D11" s="572"/>
    </row>
    <row r="12" spans="1:9" ht="13.5" x14ac:dyDescent="0.25">
      <c r="A12" s="572"/>
      <c r="B12" s="572"/>
      <c r="C12" s="572"/>
      <c r="D12" s="572"/>
    </row>
    <row r="13" spans="1:9" ht="18" x14ac:dyDescent="0.25">
      <c r="A13" s="573" t="s">
        <v>573</v>
      </c>
      <c r="B13" s="572"/>
      <c r="C13" s="572"/>
      <c r="D13" s="572"/>
    </row>
    <row r="14" spans="1:9" ht="13.5" x14ac:dyDescent="0.25">
      <c r="A14" s="572"/>
      <c r="B14" s="572"/>
      <c r="C14" s="572"/>
      <c r="D14" s="572"/>
    </row>
    <row r="15" spans="1:9" ht="14.25" x14ac:dyDescent="0.3">
      <c r="A15" s="681" t="s">
        <v>732</v>
      </c>
      <c r="B15" s="572"/>
      <c r="C15" s="572"/>
      <c r="D15" s="572"/>
    </row>
    <row r="16" spans="1:9" ht="13.5" x14ac:dyDescent="0.25">
      <c r="A16" s="681" t="s">
        <v>574</v>
      </c>
      <c r="B16" s="572"/>
      <c r="C16" s="572"/>
      <c r="D16" s="572"/>
    </row>
    <row r="17" spans="1:4" ht="13.5" x14ac:dyDescent="0.25">
      <c r="A17" s="572"/>
      <c r="B17" s="572"/>
      <c r="C17" s="572"/>
      <c r="D17" s="572"/>
    </row>
    <row r="18" spans="1:4" ht="13.5" x14ac:dyDescent="0.25">
      <c r="A18" s="572"/>
      <c r="B18" s="572"/>
      <c r="C18" s="572"/>
      <c r="D18" s="572"/>
    </row>
    <row r="19" spans="1:4" ht="13.5" x14ac:dyDescent="0.25">
      <c r="A19" s="572"/>
      <c r="B19" s="572"/>
      <c r="C19" s="572"/>
      <c r="D19" s="572"/>
    </row>
    <row r="20" spans="1:4" ht="15" x14ac:dyDescent="0.3">
      <c r="A20" s="574" t="s">
        <v>576</v>
      </c>
      <c r="B20" s="572"/>
      <c r="C20" s="572"/>
      <c r="D20" s="572"/>
    </row>
    <row r="21" spans="1:4" ht="49.5" customHeight="1" x14ac:dyDescent="0.3">
      <c r="A21" s="574" t="s">
        <v>577</v>
      </c>
      <c r="B21" s="572"/>
      <c r="C21" s="572"/>
      <c r="D21" s="572"/>
    </row>
    <row r="22" spans="1:4" ht="13.5" x14ac:dyDescent="0.25">
      <c r="A22" s="575"/>
      <c r="B22" s="575"/>
      <c r="C22" s="575"/>
      <c r="D22" s="575"/>
    </row>
    <row r="23" spans="1:4" ht="13.5" x14ac:dyDescent="0.25">
      <c r="A23" s="575"/>
      <c r="B23" s="575"/>
      <c r="C23" s="575"/>
      <c r="D23" s="575"/>
    </row>
    <row r="24" spans="1:4" ht="13.5" x14ac:dyDescent="0.25">
      <c r="A24" s="575"/>
      <c r="B24" s="575"/>
      <c r="C24" s="575"/>
      <c r="D24" s="575"/>
    </row>
  </sheetData>
  <mergeCells count="3">
    <mergeCell ref="A1:D1"/>
    <mergeCell ref="A3:D3"/>
    <mergeCell ref="A10:B10"/>
  </mergeCells>
  <printOptions horizontalCentered="1"/>
  <pageMargins left="0.25" right="0.25" top="0.75" bottom="0.75" header="0.3" footer="0.3"/>
  <pageSetup paperSize="9" scale="5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
  <dimension ref="A1:K439"/>
  <sheetViews>
    <sheetView view="pageBreakPreview" zoomScaleNormal="100" zoomScaleSheetLayoutView="100" workbookViewId="0">
      <selection activeCell="Q5" sqref="Q5"/>
    </sheetView>
  </sheetViews>
  <sheetFormatPr defaultColWidth="8.7109375" defaultRowHeight="12.75" x14ac:dyDescent="0.2"/>
  <cols>
    <col min="1" max="1" width="8.42578125" style="2" customWidth="1"/>
    <col min="2" max="2" width="34.5703125" style="3" bestFit="1" customWidth="1"/>
    <col min="3" max="3" width="7.85546875" style="5" bestFit="1" customWidth="1"/>
    <col min="4" max="4" width="8.7109375" style="5" customWidth="1"/>
    <col min="5" max="5" width="13.140625" style="1" bestFit="1" customWidth="1"/>
    <col min="6" max="6" width="9.140625" style="1" bestFit="1" customWidth="1"/>
    <col min="7" max="7" width="9.28515625" style="1" bestFit="1" customWidth="1"/>
    <col min="8" max="8" width="17" style="1" bestFit="1" customWidth="1"/>
    <col min="9" max="9" width="17" style="1" hidden="1" customWidth="1"/>
    <col min="10" max="14" width="0" style="1" hidden="1" customWidth="1"/>
    <col min="15" max="16384" width="8.7109375" style="1"/>
  </cols>
  <sheetData>
    <row r="1" spans="1:11" s="174" customFormat="1" ht="36" customHeight="1" thickTop="1" x14ac:dyDescent="0.2">
      <c r="A1" s="740" t="str">
        <f>Foundation!A1</f>
        <v>SCHOOL &amp; SKILL CENTER AT BAIKER BALOCHISTAN</v>
      </c>
      <c r="B1" s="741"/>
      <c r="C1" s="741"/>
      <c r="D1" s="741"/>
      <c r="E1" s="741"/>
      <c r="F1" s="741"/>
      <c r="G1" s="741"/>
      <c r="H1" s="742"/>
    </row>
    <row r="2" spans="1:11" s="174" customFormat="1" ht="18" customHeight="1" x14ac:dyDescent="0.2">
      <c r="A2" s="690" t="s">
        <v>34</v>
      </c>
      <c r="B2" s="691"/>
      <c r="C2" s="691"/>
      <c r="D2" s="691"/>
      <c r="E2" s="691"/>
      <c r="F2" s="691"/>
      <c r="G2" s="691"/>
      <c r="H2" s="692"/>
    </row>
    <row r="3" spans="1:11" s="174" customFormat="1" ht="20.25" customHeight="1" x14ac:dyDescent="0.2">
      <c r="A3" s="743" t="s">
        <v>0</v>
      </c>
      <c r="B3" s="695" t="s">
        <v>1</v>
      </c>
      <c r="C3" s="483"/>
      <c r="D3" s="744" t="s">
        <v>2</v>
      </c>
      <c r="E3" s="744"/>
      <c r="F3" s="744"/>
      <c r="G3" s="744"/>
      <c r="H3" s="699" t="s">
        <v>3</v>
      </c>
    </row>
    <row r="4" spans="1:11" s="174" customFormat="1" ht="24.75" customHeight="1" x14ac:dyDescent="0.2">
      <c r="A4" s="743"/>
      <c r="B4" s="695"/>
      <c r="C4" s="437" t="s">
        <v>5</v>
      </c>
      <c r="D4" s="437" t="s">
        <v>4</v>
      </c>
      <c r="E4" s="484" t="s">
        <v>8</v>
      </c>
      <c r="F4" s="484" t="s">
        <v>7</v>
      </c>
      <c r="G4" s="484" t="s">
        <v>6</v>
      </c>
      <c r="H4" s="699"/>
    </row>
    <row r="5" spans="1:11" s="174" customFormat="1" ht="35.25" customHeight="1" x14ac:dyDescent="0.2">
      <c r="A5" s="175"/>
      <c r="B5" s="429" t="s">
        <v>452</v>
      </c>
      <c r="C5" s="177"/>
      <c r="D5" s="177"/>
      <c r="E5" s="178"/>
      <c r="F5" s="178"/>
      <c r="G5" s="178"/>
      <c r="H5" s="179"/>
    </row>
    <row r="6" spans="1:11" s="174" customFormat="1" ht="35.25" customHeight="1" x14ac:dyDescent="0.2">
      <c r="A6" s="175"/>
      <c r="B6" s="430" t="s">
        <v>453</v>
      </c>
      <c r="C6" s="177"/>
      <c r="D6" s="177"/>
      <c r="E6" s="178"/>
      <c r="F6" s="178"/>
      <c r="G6" s="178"/>
      <c r="H6" s="179"/>
      <c r="I6" s="150">
        <v>12.58</v>
      </c>
      <c r="J6" s="150" t="s">
        <v>297</v>
      </c>
      <c r="K6" s="150"/>
    </row>
    <row r="7" spans="1:11" s="174" customFormat="1" ht="41.25" customHeight="1" x14ac:dyDescent="0.2">
      <c r="A7" s="185">
        <v>1</v>
      </c>
      <c r="B7" s="427" t="s">
        <v>197</v>
      </c>
      <c r="C7" s="181" t="s">
        <v>9</v>
      </c>
      <c r="D7" s="181">
        <v>0</v>
      </c>
      <c r="E7" s="182"/>
      <c r="F7" s="183">
        <v>0.75</v>
      </c>
      <c r="G7" s="183">
        <v>8.5</v>
      </c>
      <c r="H7" s="184">
        <f>D7*E7*F7*G7</f>
        <v>0</v>
      </c>
      <c r="I7" s="150">
        <v>4.38</v>
      </c>
      <c r="J7" s="150" t="s">
        <v>298</v>
      </c>
      <c r="K7" s="150"/>
    </row>
    <row r="8" spans="1:11" s="174" customFormat="1" ht="35.25" customHeight="1" x14ac:dyDescent="0.2">
      <c r="A8" s="293"/>
      <c r="B8" s="429" t="s">
        <v>229</v>
      </c>
      <c r="C8" s="294"/>
      <c r="D8" s="294"/>
      <c r="E8" s="295"/>
      <c r="F8" s="295"/>
      <c r="G8" s="295"/>
      <c r="H8" s="296"/>
      <c r="I8" s="150">
        <v>5.37</v>
      </c>
      <c r="J8" s="150" t="s">
        <v>252</v>
      </c>
      <c r="K8" s="150"/>
    </row>
    <row r="9" spans="1:11" s="174" customFormat="1" ht="35.25" customHeight="1" x14ac:dyDescent="0.2">
      <c r="A9" s="293"/>
      <c r="B9" s="427" t="s">
        <v>209</v>
      </c>
      <c r="C9" s="181" t="s">
        <v>9</v>
      </c>
      <c r="D9" s="181"/>
      <c r="E9" s="297"/>
      <c r="F9" s="199">
        <v>0.75</v>
      </c>
      <c r="G9" s="199">
        <v>4</v>
      </c>
      <c r="H9" s="298">
        <f>D9*E9*G9*F9</f>
        <v>0</v>
      </c>
      <c r="I9" s="150">
        <v>70.650000000000006</v>
      </c>
      <c r="J9" s="150" t="s">
        <v>251</v>
      </c>
      <c r="K9" s="150"/>
    </row>
    <row r="10" spans="1:11" s="174" customFormat="1" ht="21" customHeight="1" x14ac:dyDescent="0.2">
      <c r="A10" s="293"/>
      <c r="B10" s="427" t="s">
        <v>417</v>
      </c>
      <c r="C10" s="181" t="s">
        <v>9</v>
      </c>
      <c r="D10" s="181"/>
      <c r="E10" s="297"/>
      <c r="F10" s="199">
        <v>6.5</v>
      </c>
      <c r="G10" s="199">
        <v>0.5</v>
      </c>
      <c r="H10" s="298">
        <f>D10*E10*G10*F10</f>
        <v>0</v>
      </c>
      <c r="I10" s="150">
        <f>E10*F10</f>
        <v>0</v>
      </c>
      <c r="J10" s="150" t="s">
        <v>298</v>
      </c>
      <c r="K10" s="150"/>
    </row>
    <row r="11" spans="1:11" s="174" customFormat="1" ht="35.25" customHeight="1" x14ac:dyDescent="0.35">
      <c r="A11" s="185"/>
      <c r="B11" s="163"/>
      <c r="C11" s="186"/>
      <c r="D11" s="186"/>
      <c r="E11" s="686" t="s">
        <v>10</v>
      </c>
      <c r="F11" s="686"/>
      <c r="G11" s="686"/>
      <c r="H11" s="187">
        <f>SUM(H5:H10)</f>
        <v>0</v>
      </c>
      <c r="I11" s="150">
        <v>193.22</v>
      </c>
      <c r="J11" s="150" t="s">
        <v>253</v>
      </c>
      <c r="K11" s="150"/>
    </row>
    <row r="12" spans="1:11" s="174" customFormat="1" ht="41.25" customHeight="1" x14ac:dyDescent="0.2">
      <c r="A12" s="175">
        <v>2</v>
      </c>
      <c r="B12" s="428" t="s">
        <v>31</v>
      </c>
      <c r="C12" s="177"/>
      <c r="D12" s="177"/>
      <c r="E12" s="178"/>
      <c r="F12" s="178"/>
      <c r="G12" s="178"/>
      <c r="H12" s="179"/>
      <c r="I12" s="150"/>
      <c r="J12" s="150"/>
      <c r="K12" s="150"/>
    </row>
    <row r="13" spans="1:11" s="174" customFormat="1" ht="41.25" customHeight="1" x14ac:dyDescent="0.2">
      <c r="A13" s="185"/>
      <c r="B13" s="427" t="s">
        <v>201</v>
      </c>
      <c r="C13" s="181" t="s">
        <v>9</v>
      </c>
      <c r="D13" s="181">
        <v>1</v>
      </c>
      <c r="E13" s="182">
        <v>144</v>
      </c>
      <c r="F13" s="183">
        <v>0.75</v>
      </c>
      <c r="G13" s="183">
        <v>8.5</v>
      </c>
      <c r="H13" s="184">
        <f>D13*E13*F13*G13</f>
        <v>918</v>
      </c>
      <c r="I13" s="150">
        <v>228</v>
      </c>
      <c r="J13" s="150" t="s">
        <v>255</v>
      </c>
      <c r="K13" s="150" t="s">
        <v>253</v>
      </c>
    </row>
    <row r="14" spans="1:11" s="174" customFormat="1" ht="41.25" customHeight="1" x14ac:dyDescent="0.2">
      <c r="A14" s="185"/>
      <c r="B14" s="427" t="s">
        <v>29</v>
      </c>
      <c r="C14" s="181" t="s">
        <v>9</v>
      </c>
      <c r="D14" s="181">
        <v>1</v>
      </c>
      <c r="E14" s="182">
        <v>5</v>
      </c>
      <c r="F14" s="183">
        <v>0.375</v>
      </c>
      <c r="G14" s="183">
        <v>8.5</v>
      </c>
      <c r="H14" s="184">
        <f>D14*E14*F14*G14</f>
        <v>15.9375</v>
      </c>
      <c r="I14" s="299">
        <v>2428</v>
      </c>
      <c r="J14" s="150" t="s">
        <v>256</v>
      </c>
      <c r="K14" s="150" t="s">
        <v>254</v>
      </c>
    </row>
    <row r="15" spans="1:11" s="174" customFormat="1" ht="41.25" customHeight="1" x14ac:dyDescent="0.2">
      <c r="A15" s="185"/>
      <c r="B15" s="427" t="s">
        <v>28</v>
      </c>
      <c r="C15" s="181" t="s">
        <v>9</v>
      </c>
      <c r="D15" s="181"/>
      <c r="E15" s="182"/>
      <c r="F15" s="183"/>
      <c r="G15" s="183"/>
      <c r="H15" s="184"/>
    </row>
    <row r="16" spans="1:11" s="174" customFormat="1" ht="23.25" customHeight="1" x14ac:dyDescent="0.2">
      <c r="A16" s="185"/>
      <c r="B16" s="427" t="s">
        <v>173</v>
      </c>
      <c r="C16" s="181"/>
      <c r="D16" s="181"/>
      <c r="E16" s="182"/>
      <c r="F16" s="183"/>
      <c r="G16" s="183"/>
      <c r="H16" s="184">
        <f>-SUM(H13:H14)*0.05</f>
        <v>-46.696875000000006</v>
      </c>
    </row>
    <row r="17" spans="1:9" s="174" customFormat="1" ht="35.25" customHeight="1" x14ac:dyDescent="0.35">
      <c r="A17" s="185"/>
      <c r="B17" s="163"/>
      <c r="C17" s="186"/>
      <c r="D17" s="186"/>
      <c r="E17" s="686" t="s">
        <v>10</v>
      </c>
      <c r="F17" s="686"/>
      <c r="G17" s="686"/>
      <c r="H17" s="187">
        <f>SUM(H13:H16)</f>
        <v>887.24062500000002</v>
      </c>
    </row>
    <row r="18" spans="1:9" s="174" customFormat="1" ht="41.25" customHeight="1" x14ac:dyDescent="0.2">
      <c r="A18" s="175">
        <v>3</v>
      </c>
      <c r="B18" s="428" t="s">
        <v>45</v>
      </c>
      <c r="C18" s="177"/>
      <c r="D18" s="177"/>
      <c r="E18" s="178"/>
      <c r="F18" s="178"/>
      <c r="G18" s="178"/>
      <c r="H18" s="179"/>
    </row>
    <row r="19" spans="1:9" s="174" customFormat="1" ht="23.25" customHeight="1" x14ac:dyDescent="0.2">
      <c r="A19" s="185"/>
      <c r="B19" s="427" t="s">
        <v>45</v>
      </c>
      <c r="C19" s="181" t="s">
        <v>9</v>
      </c>
      <c r="D19" s="181">
        <v>1</v>
      </c>
      <c r="E19" s="182">
        <v>146</v>
      </c>
      <c r="F19" s="183">
        <v>0.33</v>
      </c>
      <c r="G19" s="183">
        <v>3.5</v>
      </c>
      <c r="H19" s="184">
        <f>D19*E19*F19*G19</f>
        <v>168.63</v>
      </c>
    </row>
    <row r="20" spans="1:9" s="174" customFormat="1" ht="23.25" customHeight="1" x14ac:dyDescent="0.2">
      <c r="A20" s="185"/>
      <c r="B20" s="491"/>
      <c r="C20" s="181"/>
      <c r="D20" s="181"/>
      <c r="E20" s="182"/>
      <c r="F20" s="183"/>
      <c r="G20" s="183"/>
      <c r="H20" s="184"/>
    </row>
    <row r="21" spans="1:9" s="174" customFormat="1" ht="35.25" customHeight="1" x14ac:dyDescent="0.35">
      <c r="A21" s="185"/>
      <c r="B21" s="163"/>
      <c r="C21" s="186"/>
      <c r="D21" s="186"/>
      <c r="E21" s="686" t="s">
        <v>10</v>
      </c>
      <c r="F21" s="686"/>
      <c r="G21" s="686"/>
      <c r="H21" s="187">
        <f>SUM(H19:H20)</f>
        <v>168.63</v>
      </c>
    </row>
    <row r="22" spans="1:9" s="174" customFormat="1" ht="41.25" customHeight="1" x14ac:dyDescent="0.2">
      <c r="A22" s="175">
        <v>4</v>
      </c>
      <c r="B22" s="428" t="s">
        <v>316</v>
      </c>
      <c r="C22" s="177"/>
      <c r="D22" s="177"/>
      <c r="E22" s="178"/>
      <c r="F22" s="178"/>
      <c r="G22" s="178"/>
      <c r="H22" s="179"/>
    </row>
    <row r="23" spans="1:9" s="174" customFormat="1" ht="23.25" x14ac:dyDescent="0.2">
      <c r="A23" s="185"/>
      <c r="B23" s="479" t="s">
        <v>498</v>
      </c>
      <c r="C23" s="181" t="s">
        <v>9</v>
      </c>
      <c r="D23" s="181">
        <v>1</v>
      </c>
      <c r="E23" s="182">
        <v>6</v>
      </c>
      <c r="F23" s="183">
        <v>0.75</v>
      </c>
      <c r="G23" s="183">
        <v>1.25</v>
      </c>
      <c r="H23" s="184">
        <f>D23*E23*F23*G23</f>
        <v>5.625</v>
      </c>
    </row>
    <row r="24" spans="1:9" s="174" customFormat="1" ht="35.25" customHeight="1" x14ac:dyDescent="0.35">
      <c r="A24" s="185"/>
      <c r="B24" s="163"/>
      <c r="C24" s="186"/>
      <c r="D24" s="186"/>
      <c r="E24" s="686" t="s">
        <v>10</v>
      </c>
      <c r="F24" s="686"/>
      <c r="G24" s="686"/>
      <c r="H24" s="187">
        <f>SUM(H23:H23)</f>
        <v>5.625</v>
      </c>
    </row>
    <row r="25" spans="1:9" s="174" customFormat="1" ht="41.25" customHeight="1" x14ac:dyDescent="0.2">
      <c r="A25" s="175">
        <v>5</v>
      </c>
      <c r="B25" s="428" t="s">
        <v>174</v>
      </c>
      <c r="C25" s="177"/>
      <c r="D25" s="177"/>
      <c r="E25" s="178"/>
      <c r="F25" s="178"/>
      <c r="G25" s="178"/>
      <c r="H25" s="179"/>
    </row>
    <row r="26" spans="1:9" s="174" customFormat="1" ht="23.25" x14ac:dyDescent="0.2">
      <c r="A26" s="185"/>
      <c r="B26" s="427" t="s">
        <v>13</v>
      </c>
      <c r="C26" s="181" t="s">
        <v>9</v>
      </c>
      <c r="D26" s="181">
        <v>1</v>
      </c>
      <c r="E26" s="729">
        <v>340</v>
      </c>
      <c r="F26" s="729"/>
      <c r="G26" s="183">
        <v>0.5</v>
      </c>
      <c r="H26" s="184">
        <f>D26*E26*G26</f>
        <v>170</v>
      </c>
      <c r="I26" s="174">
        <f>D26*E26</f>
        <v>340</v>
      </c>
    </row>
    <row r="27" spans="1:9" s="174" customFormat="1" ht="23.25" x14ac:dyDescent="0.2">
      <c r="A27" s="185"/>
      <c r="B27" s="427" t="s">
        <v>418</v>
      </c>
      <c r="C27" s="181" t="s">
        <v>9</v>
      </c>
      <c r="D27" s="181"/>
      <c r="E27" s="729"/>
      <c r="F27" s="729"/>
      <c r="G27" s="183">
        <v>0.5</v>
      </c>
      <c r="H27" s="184">
        <f>-D27*E27*G27</f>
        <v>0</v>
      </c>
      <c r="I27" s="174">
        <f>D27*E27</f>
        <v>0</v>
      </c>
    </row>
    <row r="28" spans="1:9" s="174" customFormat="1" ht="35.25" customHeight="1" x14ac:dyDescent="0.35">
      <c r="A28" s="185"/>
      <c r="B28" s="163"/>
      <c r="C28" s="186"/>
      <c r="D28" s="186"/>
      <c r="E28" s="686" t="s">
        <v>10</v>
      </c>
      <c r="F28" s="686"/>
      <c r="G28" s="686"/>
      <c r="H28" s="187">
        <f>SUM(H26:H27)</f>
        <v>170</v>
      </c>
    </row>
    <row r="29" spans="1:9" s="174" customFormat="1" ht="41.25" customHeight="1" x14ac:dyDescent="0.2">
      <c r="A29" s="175">
        <v>6</v>
      </c>
      <c r="B29" s="428" t="s">
        <v>122</v>
      </c>
      <c r="C29" s="177">
        <v>25</v>
      </c>
      <c r="D29" s="177"/>
      <c r="E29" s="178"/>
      <c r="F29" s="178"/>
      <c r="G29" s="178"/>
      <c r="H29" s="179"/>
    </row>
    <row r="30" spans="1:9" s="174" customFormat="1" ht="41.25" customHeight="1" x14ac:dyDescent="0.2">
      <c r="A30" s="185"/>
      <c r="B30" s="427" t="s">
        <v>201</v>
      </c>
      <c r="C30" s="181" t="s">
        <v>18</v>
      </c>
      <c r="D30" s="181">
        <v>1</v>
      </c>
      <c r="E30" s="182">
        <f>E13</f>
        <v>144</v>
      </c>
      <c r="F30" s="183"/>
      <c r="G30" s="183">
        <v>8</v>
      </c>
      <c r="H30" s="184"/>
    </row>
    <row r="31" spans="1:9" s="174" customFormat="1" ht="41.25" customHeight="1" x14ac:dyDescent="0.2">
      <c r="A31" s="185"/>
      <c r="B31" s="510" t="s">
        <v>201</v>
      </c>
      <c r="C31" s="181" t="s">
        <v>18</v>
      </c>
      <c r="D31" s="181">
        <v>1</v>
      </c>
      <c r="E31" s="182">
        <f>E13</f>
        <v>144</v>
      </c>
      <c r="F31" s="183"/>
      <c r="G31" s="183">
        <v>8</v>
      </c>
      <c r="H31" s="184">
        <f>D31*E31*G31</f>
        <v>1152</v>
      </c>
    </row>
    <row r="32" spans="1:9" s="174" customFormat="1" ht="41.25" customHeight="1" x14ac:dyDescent="0.2">
      <c r="A32" s="185"/>
      <c r="B32" s="427" t="s">
        <v>29</v>
      </c>
      <c r="C32" s="181" t="s">
        <v>18</v>
      </c>
      <c r="D32" s="181">
        <v>2</v>
      </c>
      <c r="E32" s="182">
        <f>E14</f>
        <v>5</v>
      </c>
      <c r="F32" s="183"/>
      <c r="G32" s="183">
        <v>8</v>
      </c>
      <c r="H32" s="184">
        <f t="shared" ref="H32" si="0">D32*E32*G32</f>
        <v>80</v>
      </c>
    </row>
    <row r="33" spans="1:11" s="174" customFormat="1" ht="41.25" customHeight="1" x14ac:dyDescent="0.2">
      <c r="A33" s="185"/>
      <c r="B33" s="427" t="s">
        <v>45</v>
      </c>
      <c r="C33" s="181" t="s">
        <v>18</v>
      </c>
      <c r="D33" s="181">
        <v>2</v>
      </c>
      <c r="E33" s="182">
        <f>E19</f>
        <v>146</v>
      </c>
      <c r="F33" s="300"/>
      <c r="G33" s="183">
        <v>3.5</v>
      </c>
      <c r="H33" s="184">
        <f>D33*E33*G33</f>
        <v>1022</v>
      </c>
      <c r="I33" s="174" t="e">
        <f>E33+G4</f>
        <v>#VALUE!</v>
      </c>
      <c r="K33" s="174" t="e">
        <f>I33/C19</f>
        <v>#VALUE!</v>
      </c>
    </row>
    <row r="34" spans="1:11" s="174" customFormat="1" ht="41.25" customHeight="1" x14ac:dyDescent="0.2">
      <c r="A34" s="185"/>
      <c r="B34" s="491"/>
      <c r="C34" s="181"/>
      <c r="D34" s="181"/>
      <c r="E34" s="182"/>
      <c r="F34" s="300"/>
      <c r="G34" s="183"/>
      <c r="H34" s="184"/>
    </row>
    <row r="35" spans="1:11" s="174" customFormat="1" ht="41.25" customHeight="1" x14ac:dyDescent="0.2">
      <c r="A35" s="185"/>
      <c r="B35" s="427" t="s">
        <v>28</v>
      </c>
      <c r="C35" s="181"/>
      <c r="D35" s="181"/>
      <c r="E35" s="182"/>
      <c r="F35" s="183"/>
      <c r="G35" s="183"/>
      <c r="H35" s="184"/>
    </row>
    <row r="36" spans="1:11" s="174" customFormat="1" ht="23.25" x14ac:dyDescent="0.2">
      <c r="A36" s="185"/>
      <c r="B36" s="427"/>
      <c r="C36" s="181"/>
      <c r="D36" s="181"/>
      <c r="E36" s="182"/>
      <c r="F36" s="183"/>
      <c r="G36" s="183"/>
      <c r="H36" s="184">
        <f>-SUM(H30:H32)*0.05</f>
        <v>-61.6</v>
      </c>
    </row>
    <row r="37" spans="1:11" s="174" customFormat="1" ht="35.25" customHeight="1" x14ac:dyDescent="0.35">
      <c r="A37" s="185"/>
      <c r="B37" s="163"/>
      <c r="C37" s="186"/>
      <c r="D37" s="186"/>
      <c r="E37" s="686" t="s">
        <v>26</v>
      </c>
      <c r="F37" s="686"/>
      <c r="G37" s="686"/>
      <c r="H37" s="187">
        <f>SUM(H30:H36)</f>
        <v>2192.4</v>
      </c>
    </row>
    <row r="38" spans="1:11" s="174" customFormat="1" ht="41.25" customHeight="1" x14ac:dyDescent="0.2">
      <c r="A38" s="175">
        <v>7</v>
      </c>
      <c r="B38" s="428" t="s">
        <v>27</v>
      </c>
      <c r="C38" s="177"/>
      <c r="D38" s="177"/>
      <c r="E38" s="178"/>
      <c r="F38" s="178"/>
      <c r="G38" s="178"/>
      <c r="H38" s="179"/>
    </row>
    <row r="39" spans="1:11" s="174" customFormat="1" ht="23.25" x14ac:dyDescent="0.2">
      <c r="A39" s="185"/>
      <c r="B39" s="427"/>
      <c r="C39" s="181" t="s">
        <v>18</v>
      </c>
      <c r="D39" s="181">
        <v>0</v>
      </c>
      <c r="E39" s="182">
        <f>E26+E27</f>
        <v>340</v>
      </c>
      <c r="F39" s="183"/>
      <c r="G39" s="183"/>
      <c r="H39" s="184">
        <f>D39*E39</f>
        <v>0</v>
      </c>
    </row>
    <row r="40" spans="1:11" s="174" customFormat="1" ht="35.25" customHeight="1" x14ac:dyDescent="0.35">
      <c r="A40" s="185"/>
      <c r="B40" s="163"/>
      <c r="C40" s="186"/>
      <c r="D40" s="186"/>
      <c r="E40" s="686" t="s">
        <v>26</v>
      </c>
      <c r="F40" s="686"/>
      <c r="G40" s="686"/>
      <c r="H40" s="187">
        <f>SUM(H39:H39)</f>
        <v>0</v>
      </c>
    </row>
    <row r="41" spans="1:11" s="174" customFormat="1" ht="41.25" customHeight="1" x14ac:dyDescent="0.2">
      <c r="A41" s="175">
        <v>8</v>
      </c>
      <c r="B41" s="428" t="s">
        <v>168</v>
      </c>
      <c r="C41" s="177"/>
      <c r="D41" s="177"/>
      <c r="E41" s="178"/>
      <c r="F41" s="178"/>
      <c r="G41" s="178"/>
      <c r="H41" s="179"/>
    </row>
    <row r="42" spans="1:11" s="174" customFormat="1" ht="23.25" x14ac:dyDescent="0.2">
      <c r="A42" s="185"/>
      <c r="B42" s="427"/>
      <c r="C42" s="181" t="s">
        <v>9</v>
      </c>
      <c r="D42" s="181">
        <v>0</v>
      </c>
      <c r="E42" s="182">
        <f>E39</f>
        <v>340</v>
      </c>
      <c r="F42" s="183"/>
      <c r="G42" s="183">
        <v>0.25</v>
      </c>
      <c r="H42" s="184">
        <f>D42*E42*G42</f>
        <v>0</v>
      </c>
    </row>
    <row r="43" spans="1:11" s="174" customFormat="1" ht="35.25" customHeight="1" x14ac:dyDescent="0.35">
      <c r="A43" s="185"/>
      <c r="B43" s="163"/>
      <c r="C43" s="186"/>
      <c r="D43" s="186"/>
      <c r="E43" s="686" t="s">
        <v>10</v>
      </c>
      <c r="F43" s="686"/>
      <c r="G43" s="686"/>
      <c r="H43" s="187">
        <f>SUM(H42:H42)</f>
        <v>0</v>
      </c>
    </row>
    <row r="44" spans="1:11" s="174" customFormat="1" ht="41.25" customHeight="1" x14ac:dyDescent="0.2">
      <c r="A44" s="175">
        <v>9</v>
      </c>
      <c r="B44" s="428" t="s">
        <v>193</v>
      </c>
      <c r="C44" s="177"/>
      <c r="D44" s="177"/>
      <c r="E44" s="178"/>
      <c r="F44" s="178"/>
      <c r="G44" s="178"/>
      <c r="H44" s="179"/>
    </row>
    <row r="45" spans="1:11" s="174" customFormat="1" ht="23.25" x14ac:dyDescent="0.2">
      <c r="A45" s="185"/>
      <c r="B45" s="427"/>
      <c r="C45" s="181" t="s">
        <v>18</v>
      </c>
      <c r="D45" s="181">
        <v>0</v>
      </c>
      <c r="E45" s="182">
        <v>2043</v>
      </c>
      <c r="F45" s="183"/>
      <c r="G45" s="183"/>
      <c r="H45" s="184">
        <f>D45*E45</f>
        <v>0</v>
      </c>
    </row>
    <row r="46" spans="1:11" s="174" customFormat="1" ht="24" thickBot="1" x14ac:dyDescent="0.4">
      <c r="A46" s="301"/>
      <c r="B46" s="302"/>
      <c r="C46" s="303"/>
      <c r="D46" s="303"/>
      <c r="E46" s="829" t="s">
        <v>26</v>
      </c>
      <c r="F46" s="829"/>
      <c r="G46" s="829"/>
      <c r="H46" s="304">
        <f>SUM(H45:H45)</f>
        <v>0</v>
      </c>
    </row>
    <row r="47" spans="1:11" s="174" customFormat="1" ht="13.5" thickTop="1" x14ac:dyDescent="0.2">
      <c r="A47" s="188"/>
      <c r="B47" s="189"/>
      <c r="C47" s="190"/>
      <c r="D47" s="190"/>
    </row>
    <row r="48" spans="1:11" s="174" customFormat="1" x14ac:dyDescent="0.2">
      <c r="A48" s="188"/>
      <c r="B48" s="189"/>
      <c r="C48" s="190"/>
      <c r="D48" s="190"/>
    </row>
    <row r="49" spans="1:4" s="174" customFormat="1" x14ac:dyDescent="0.2">
      <c r="A49" s="188"/>
      <c r="B49" s="189"/>
      <c r="C49" s="190"/>
      <c r="D49" s="190"/>
    </row>
    <row r="50" spans="1:4" s="174" customFormat="1" x14ac:dyDescent="0.2">
      <c r="A50" s="188"/>
      <c r="B50" s="189"/>
      <c r="C50" s="190"/>
      <c r="D50" s="190"/>
    </row>
    <row r="51" spans="1:4" s="174" customFormat="1" x14ac:dyDescent="0.2">
      <c r="A51" s="188"/>
      <c r="B51" s="189"/>
      <c r="C51" s="190"/>
      <c r="D51" s="190"/>
    </row>
    <row r="52" spans="1:4" s="174" customFormat="1" x14ac:dyDescent="0.2">
      <c r="A52" s="188"/>
      <c r="B52" s="189"/>
      <c r="C52" s="190"/>
      <c r="D52" s="190"/>
    </row>
    <row r="53" spans="1:4" s="174" customFormat="1" x14ac:dyDescent="0.2">
      <c r="A53" s="188"/>
      <c r="B53" s="189"/>
      <c r="C53" s="190"/>
      <c r="D53" s="190"/>
    </row>
    <row r="54" spans="1:4" s="174" customFormat="1" x14ac:dyDescent="0.2">
      <c r="A54" s="188"/>
      <c r="B54" s="189"/>
      <c r="C54" s="190"/>
      <c r="D54" s="190"/>
    </row>
    <row r="55" spans="1:4" s="174" customFormat="1" x14ac:dyDescent="0.2">
      <c r="A55" s="188"/>
      <c r="B55" s="189"/>
      <c r="C55" s="190"/>
      <c r="D55" s="190"/>
    </row>
    <row r="56" spans="1:4" s="174" customFormat="1" x14ac:dyDescent="0.2">
      <c r="A56" s="188"/>
      <c r="B56" s="189"/>
      <c r="C56" s="190"/>
      <c r="D56" s="190"/>
    </row>
    <row r="57" spans="1:4" s="174" customFormat="1" x14ac:dyDescent="0.2">
      <c r="A57" s="188"/>
      <c r="B57" s="189"/>
      <c r="C57" s="190"/>
      <c r="D57" s="190"/>
    </row>
    <row r="58" spans="1:4" s="174" customFormat="1" x14ac:dyDescent="0.2">
      <c r="A58" s="188"/>
      <c r="B58" s="189"/>
      <c r="C58" s="190"/>
      <c r="D58" s="190"/>
    </row>
    <row r="59" spans="1:4" s="174" customFormat="1" x14ac:dyDescent="0.2">
      <c r="A59" s="188"/>
      <c r="B59" s="189"/>
      <c r="C59" s="190"/>
      <c r="D59" s="190"/>
    </row>
    <row r="60" spans="1:4" s="174" customFormat="1" x14ac:dyDescent="0.2">
      <c r="A60" s="188"/>
      <c r="B60" s="189"/>
      <c r="C60" s="190"/>
      <c r="D60" s="190"/>
    </row>
    <row r="61" spans="1:4" s="174" customFormat="1" x14ac:dyDescent="0.2">
      <c r="A61" s="188"/>
      <c r="B61" s="189"/>
      <c r="C61" s="190"/>
      <c r="D61" s="190"/>
    </row>
    <row r="62" spans="1:4" s="174" customFormat="1" x14ac:dyDescent="0.2">
      <c r="A62" s="188"/>
      <c r="B62" s="189"/>
      <c r="C62" s="190"/>
      <c r="D62" s="190"/>
    </row>
    <row r="63" spans="1:4" s="174" customFormat="1" x14ac:dyDescent="0.2">
      <c r="A63" s="188"/>
      <c r="B63" s="189"/>
      <c r="C63" s="190"/>
      <c r="D63" s="190"/>
    </row>
    <row r="64" spans="1:4" s="174" customFormat="1" x14ac:dyDescent="0.2">
      <c r="A64" s="188"/>
      <c r="B64" s="189"/>
      <c r="C64" s="190"/>
      <c r="D64" s="190"/>
    </row>
    <row r="65" spans="1:4" s="174" customFormat="1" x14ac:dyDescent="0.2">
      <c r="A65" s="188"/>
      <c r="B65" s="189"/>
      <c r="C65" s="190"/>
      <c r="D65" s="190"/>
    </row>
    <row r="66" spans="1:4" s="174" customFormat="1" x14ac:dyDescent="0.2">
      <c r="A66" s="188"/>
      <c r="B66" s="189"/>
      <c r="C66" s="190"/>
      <c r="D66" s="190"/>
    </row>
    <row r="67" spans="1:4" s="174" customFormat="1" x14ac:dyDescent="0.2">
      <c r="A67" s="188"/>
      <c r="B67" s="189"/>
      <c r="C67" s="190"/>
      <c r="D67" s="190"/>
    </row>
    <row r="68" spans="1:4" s="174" customFormat="1" x14ac:dyDescent="0.2">
      <c r="A68" s="188"/>
      <c r="B68" s="189"/>
      <c r="C68" s="190"/>
      <c r="D68" s="190"/>
    </row>
    <row r="69" spans="1:4" s="174" customFormat="1" x14ac:dyDescent="0.2">
      <c r="A69" s="188"/>
      <c r="B69" s="189"/>
      <c r="C69" s="190"/>
      <c r="D69" s="190"/>
    </row>
    <row r="70" spans="1:4" s="174" customFormat="1" x14ac:dyDescent="0.2">
      <c r="A70" s="188"/>
      <c r="B70" s="189"/>
      <c r="C70" s="190"/>
      <c r="D70" s="190"/>
    </row>
    <row r="71" spans="1:4" s="174" customFormat="1" x14ac:dyDescent="0.2">
      <c r="A71" s="188"/>
      <c r="B71" s="189"/>
      <c r="C71" s="190"/>
      <c r="D71" s="190"/>
    </row>
    <row r="72" spans="1:4" s="174" customFormat="1" x14ac:dyDescent="0.2">
      <c r="A72" s="188"/>
      <c r="B72" s="189"/>
      <c r="C72" s="190"/>
      <c r="D72" s="190"/>
    </row>
    <row r="73" spans="1:4" s="174" customFormat="1" x14ac:dyDescent="0.2">
      <c r="A73" s="188"/>
      <c r="B73" s="189"/>
      <c r="C73" s="190"/>
      <c r="D73" s="190"/>
    </row>
    <row r="74" spans="1:4" s="174" customFormat="1" x14ac:dyDescent="0.2">
      <c r="A74" s="188"/>
      <c r="B74" s="189"/>
      <c r="C74" s="190"/>
      <c r="D74" s="190"/>
    </row>
    <row r="75" spans="1:4" s="174" customFormat="1" x14ac:dyDescent="0.2">
      <c r="A75" s="188"/>
      <c r="B75" s="189"/>
      <c r="C75" s="190"/>
      <c r="D75" s="190"/>
    </row>
    <row r="76" spans="1:4" s="174" customFormat="1" x14ac:dyDescent="0.2">
      <c r="A76" s="188"/>
      <c r="B76" s="189"/>
      <c r="C76" s="190"/>
      <c r="D76" s="190"/>
    </row>
    <row r="77" spans="1:4" s="174" customFormat="1" x14ac:dyDescent="0.2">
      <c r="A77" s="188"/>
      <c r="B77" s="189"/>
      <c r="C77" s="190"/>
      <c r="D77" s="190"/>
    </row>
    <row r="78" spans="1:4" s="174" customFormat="1" x14ac:dyDescent="0.2">
      <c r="A78" s="188"/>
      <c r="B78" s="189"/>
      <c r="C78" s="190"/>
      <c r="D78" s="190"/>
    </row>
    <row r="79" spans="1:4" s="174" customFormat="1" x14ac:dyDescent="0.2">
      <c r="A79" s="188"/>
      <c r="B79" s="189"/>
      <c r="C79" s="190"/>
      <c r="D79" s="190"/>
    </row>
    <row r="80" spans="1:4" s="174" customFormat="1" x14ac:dyDescent="0.2">
      <c r="A80" s="188"/>
      <c r="B80" s="189"/>
      <c r="C80" s="190"/>
      <c r="D80" s="190"/>
    </row>
    <row r="81" spans="1:4" s="174" customFormat="1" x14ac:dyDescent="0.2">
      <c r="A81" s="188"/>
      <c r="B81" s="189"/>
      <c r="C81" s="190"/>
      <c r="D81" s="190"/>
    </row>
    <row r="82" spans="1:4" s="174" customFormat="1" x14ac:dyDescent="0.2">
      <c r="A82" s="188"/>
      <c r="B82" s="189"/>
      <c r="C82" s="190"/>
      <c r="D82" s="190"/>
    </row>
    <row r="83" spans="1:4" s="174" customFormat="1" x14ac:dyDescent="0.2">
      <c r="A83" s="188"/>
      <c r="B83" s="189"/>
      <c r="C83" s="190"/>
      <c r="D83" s="190"/>
    </row>
    <row r="84" spans="1:4" s="174" customFormat="1" x14ac:dyDescent="0.2">
      <c r="A84" s="188"/>
      <c r="B84" s="189"/>
      <c r="C84" s="190"/>
      <c r="D84" s="190"/>
    </row>
    <row r="85" spans="1:4" s="174" customFormat="1" x14ac:dyDescent="0.2">
      <c r="A85" s="188"/>
      <c r="B85" s="189"/>
      <c r="C85" s="190"/>
      <c r="D85" s="190"/>
    </row>
    <row r="86" spans="1:4" s="174" customFormat="1" x14ac:dyDescent="0.2">
      <c r="A86" s="188"/>
      <c r="B86" s="189"/>
      <c r="C86" s="190"/>
      <c r="D86" s="190"/>
    </row>
    <row r="87" spans="1:4" s="174" customFormat="1" x14ac:dyDescent="0.2">
      <c r="A87" s="188"/>
      <c r="B87" s="189"/>
      <c r="C87" s="190"/>
      <c r="D87" s="190"/>
    </row>
    <row r="88" spans="1:4" s="174" customFormat="1" x14ac:dyDescent="0.2">
      <c r="A88" s="188"/>
      <c r="B88" s="189"/>
      <c r="C88" s="190"/>
      <c r="D88" s="190"/>
    </row>
    <row r="89" spans="1:4" s="174" customFormat="1" x14ac:dyDescent="0.2">
      <c r="A89" s="188"/>
      <c r="B89" s="189"/>
      <c r="C89" s="190"/>
      <c r="D89" s="190"/>
    </row>
    <row r="90" spans="1:4" s="174" customFormat="1" x14ac:dyDescent="0.2">
      <c r="A90" s="188"/>
      <c r="B90" s="189"/>
      <c r="C90" s="190"/>
      <c r="D90" s="190"/>
    </row>
    <row r="91" spans="1:4" s="174" customFormat="1" x14ac:dyDescent="0.2">
      <c r="A91" s="188"/>
      <c r="B91" s="189"/>
      <c r="C91" s="190"/>
      <c r="D91" s="190"/>
    </row>
    <row r="92" spans="1:4" s="174" customFormat="1" x14ac:dyDescent="0.2">
      <c r="A92" s="188"/>
      <c r="B92" s="189"/>
      <c r="C92" s="190"/>
      <c r="D92" s="190"/>
    </row>
    <row r="93" spans="1:4" s="174" customFormat="1" x14ac:dyDescent="0.2">
      <c r="A93" s="188"/>
      <c r="B93" s="189"/>
      <c r="C93" s="190"/>
      <c r="D93" s="190"/>
    </row>
    <row r="94" spans="1:4" s="174" customFormat="1" x14ac:dyDescent="0.2">
      <c r="A94" s="188"/>
      <c r="B94" s="189"/>
      <c r="C94" s="190"/>
      <c r="D94" s="190"/>
    </row>
    <row r="95" spans="1:4" s="174" customFormat="1" x14ac:dyDescent="0.2">
      <c r="A95" s="188"/>
      <c r="B95" s="189"/>
      <c r="C95" s="190"/>
      <c r="D95" s="190"/>
    </row>
    <row r="96" spans="1:4" s="174" customFormat="1" x14ac:dyDescent="0.2">
      <c r="A96" s="188"/>
      <c r="B96" s="189"/>
      <c r="C96" s="190"/>
      <c r="D96" s="190"/>
    </row>
    <row r="97" spans="1:4" s="174" customFormat="1" x14ac:dyDescent="0.2">
      <c r="A97" s="188"/>
      <c r="B97" s="189"/>
      <c r="C97" s="190"/>
      <c r="D97" s="190"/>
    </row>
    <row r="98" spans="1:4" s="174" customFormat="1" x14ac:dyDescent="0.2">
      <c r="A98" s="188"/>
      <c r="B98" s="189"/>
      <c r="C98" s="190"/>
      <c r="D98" s="190"/>
    </row>
    <row r="99" spans="1:4" s="174" customFormat="1" x14ac:dyDescent="0.2">
      <c r="A99" s="188"/>
      <c r="B99" s="189"/>
      <c r="C99" s="190"/>
      <c r="D99" s="190"/>
    </row>
    <row r="100" spans="1:4" s="174" customFormat="1" x14ac:dyDescent="0.2">
      <c r="A100" s="188"/>
      <c r="B100" s="189"/>
      <c r="C100" s="190"/>
      <c r="D100" s="190"/>
    </row>
    <row r="101" spans="1:4" s="174" customFormat="1" x14ac:dyDescent="0.2">
      <c r="A101" s="188"/>
      <c r="B101" s="189"/>
      <c r="C101" s="190"/>
      <c r="D101" s="190"/>
    </row>
    <row r="102" spans="1:4" s="174" customFormat="1" x14ac:dyDescent="0.2">
      <c r="A102" s="188"/>
      <c r="B102" s="189"/>
      <c r="C102" s="190"/>
      <c r="D102" s="190"/>
    </row>
    <row r="103" spans="1:4" s="174" customFormat="1" x14ac:dyDescent="0.2">
      <c r="A103" s="188"/>
      <c r="B103" s="189"/>
      <c r="C103" s="190"/>
      <c r="D103" s="190"/>
    </row>
    <row r="104" spans="1:4" s="174" customFormat="1" x14ac:dyDescent="0.2">
      <c r="A104" s="188"/>
      <c r="B104" s="189"/>
      <c r="C104" s="190"/>
      <c r="D104" s="190"/>
    </row>
    <row r="105" spans="1:4" s="174" customFormat="1" x14ac:dyDescent="0.2">
      <c r="A105" s="188"/>
      <c r="B105" s="189"/>
      <c r="C105" s="190"/>
      <c r="D105" s="190"/>
    </row>
    <row r="106" spans="1:4" s="174" customFormat="1" x14ac:dyDescent="0.2">
      <c r="A106" s="188"/>
      <c r="B106" s="189"/>
      <c r="C106" s="190"/>
      <c r="D106" s="190"/>
    </row>
    <row r="107" spans="1:4" s="174" customFormat="1" x14ac:dyDescent="0.2">
      <c r="A107" s="188"/>
      <c r="B107" s="189"/>
      <c r="C107" s="190"/>
      <c r="D107" s="190"/>
    </row>
    <row r="108" spans="1:4" s="174" customFormat="1" x14ac:dyDescent="0.2">
      <c r="A108" s="188"/>
      <c r="B108" s="189"/>
      <c r="C108" s="190"/>
      <c r="D108" s="190"/>
    </row>
    <row r="109" spans="1:4" s="174" customFormat="1" x14ac:dyDescent="0.2">
      <c r="A109" s="188"/>
      <c r="B109" s="189"/>
      <c r="C109" s="190"/>
      <c r="D109" s="190"/>
    </row>
    <row r="110" spans="1:4" s="174" customFormat="1" x14ac:dyDescent="0.2">
      <c r="A110" s="188"/>
      <c r="B110" s="189"/>
      <c r="C110" s="190"/>
      <c r="D110" s="190"/>
    </row>
    <row r="111" spans="1:4" s="174" customFormat="1" x14ac:dyDescent="0.2">
      <c r="A111" s="188"/>
      <c r="B111" s="189"/>
      <c r="C111" s="190"/>
      <c r="D111" s="190"/>
    </row>
    <row r="112" spans="1:4" s="174" customFormat="1" x14ac:dyDescent="0.2">
      <c r="A112" s="188"/>
      <c r="B112" s="189"/>
      <c r="C112" s="190"/>
      <c r="D112" s="190"/>
    </row>
    <row r="113" spans="1:4" s="174" customFormat="1" x14ac:dyDescent="0.2">
      <c r="A113" s="188"/>
      <c r="B113" s="189"/>
      <c r="C113" s="190"/>
      <c r="D113" s="190"/>
    </row>
    <row r="114" spans="1:4" s="174" customFormat="1" x14ac:dyDescent="0.2">
      <c r="A114" s="188"/>
      <c r="B114" s="189"/>
      <c r="C114" s="190"/>
      <c r="D114" s="190"/>
    </row>
    <row r="115" spans="1:4" s="174" customFormat="1" x14ac:dyDescent="0.2">
      <c r="A115" s="188"/>
      <c r="B115" s="189"/>
      <c r="C115" s="190"/>
      <c r="D115" s="190"/>
    </row>
    <row r="116" spans="1:4" s="174" customFormat="1" x14ac:dyDescent="0.2">
      <c r="A116" s="188"/>
      <c r="B116" s="189"/>
      <c r="C116" s="190"/>
      <c r="D116" s="190"/>
    </row>
    <row r="117" spans="1:4" s="174" customFormat="1" x14ac:dyDescent="0.2">
      <c r="A117" s="188"/>
      <c r="B117" s="189"/>
      <c r="C117" s="190"/>
      <c r="D117" s="190"/>
    </row>
    <row r="118" spans="1:4" s="174" customFormat="1" x14ac:dyDescent="0.2">
      <c r="A118" s="188"/>
      <c r="B118" s="189"/>
      <c r="C118" s="190"/>
      <c r="D118" s="190"/>
    </row>
    <row r="119" spans="1:4" s="174" customFormat="1" x14ac:dyDescent="0.2">
      <c r="A119" s="188"/>
      <c r="B119" s="189"/>
      <c r="C119" s="190"/>
      <c r="D119" s="190"/>
    </row>
    <row r="120" spans="1:4" s="174" customFormat="1" x14ac:dyDescent="0.2">
      <c r="A120" s="188"/>
      <c r="B120" s="189"/>
      <c r="C120" s="190"/>
      <c r="D120" s="190"/>
    </row>
    <row r="121" spans="1:4" s="174" customFormat="1" x14ac:dyDescent="0.2">
      <c r="A121" s="188"/>
      <c r="B121" s="189"/>
      <c r="C121" s="190"/>
      <c r="D121" s="190"/>
    </row>
    <row r="122" spans="1:4" s="174" customFormat="1" x14ac:dyDescent="0.2">
      <c r="A122" s="188"/>
      <c r="B122" s="189"/>
      <c r="C122" s="190"/>
      <c r="D122" s="190"/>
    </row>
    <row r="123" spans="1:4" s="174" customFormat="1" x14ac:dyDescent="0.2">
      <c r="A123" s="188"/>
      <c r="B123" s="189"/>
      <c r="C123" s="190"/>
      <c r="D123" s="190"/>
    </row>
    <row r="124" spans="1:4" s="174" customFormat="1" x14ac:dyDescent="0.2">
      <c r="A124" s="188"/>
      <c r="B124" s="189"/>
      <c r="C124" s="190"/>
      <c r="D124" s="190"/>
    </row>
    <row r="125" spans="1:4" s="174" customFormat="1" x14ac:dyDescent="0.2">
      <c r="A125" s="188"/>
      <c r="B125" s="189"/>
      <c r="C125" s="190"/>
      <c r="D125" s="190"/>
    </row>
    <row r="126" spans="1:4" s="174" customFormat="1" x14ac:dyDescent="0.2">
      <c r="A126" s="188"/>
      <c r="B126" s="189"/>
      <c r="C126" s="190"/>
      <c r="D126" s="190"/>
    </row>
    <row r="127" spans="1:4" s="174" customFormat="1" x14ac:dyDescent="0.2">
      <c r="A127" s="188"/>
      <c r="B127" s="189"/>
      <c r="C127" s="190"/>
      <c r="D127" s="190"/>
    </row>
    <row r="128" spans="1:4" s="174" customFormat="1" x14ac:dyDescent="0.2">
      <c r="A128" s="188"/>
      <c r="B128" s="189"/>
      <c r="C128" s="190"/>
      <c r="D128" s="190"/>
    </row>
    <row r="129" spans="1:4" s="174" customFormat="1" x14ac:dyDescent="0.2">
      <c r="A129" s="188"/>
      <c r="B129" s="189"/>
      <c r="C129" s="190"/>
      <c r="D129" s="190"/>
    </row>
    <row r="130" spans="1:4" s="174" customFormat="1" x14ac:dyDescent="0.2">
      <c r="A130" s="188"/>
      <c r="B130" s="189"/>
      <c r="C130" s="190"/>
      <c r="D130" s="190"/>
    </row>
    <row r="131" spans="1:4" s="174" customFormat="1" x14ac:dyDescent="0.2">
      <c r="A131" s="188"/>
      <c r="B131" s="189"/>
      <c r="C131" s="190"/>
      <c r="D131" s="190"/>
    </row>
    <row r="132" spans="1:4" s="174" customFormat="1" x14ac:dyDescent="0.2">
      <c r="A132" s="188"/>
      <c r="B132" s="189"/>
      <c r="C132" s="190"/>
      <c r="D132" s="190"/>
    </row>
    <row r="133" spans="1:4" s="174" customFormat="1" x14ac:dyDescent="0.2">
      <c r="A133" s="188"/>
      <c r="B133" s="189"/>
      <c r="C133" s="190"/>
      <c r="D133" s="190"/>
    </row>
    <row r="134" spans="1:4" s="174" customFormat="1" x14ac:dyDescent="0.2">
      <c r="A134" s="188"/>
      <c r="B134" s="189"/>
      <c r="C134" s="190"/>
      <c r="D134" s="190"/>
    </row>
    <row r="135" spans="1:4" s="174" customFormat="1" x14ac:dyDescent="0.2">
      <c r="A135" s="188"/>
      <c r="B135" s="189"/>
      <c r="C135" s="190"/>
      <c r="D135" s="190"/>
    </row>
    <row r="136" spans="1:4" s="174" customFormat="1" x14ac:dyDescent="0.2">
      <c r="A136" s="188"/>
      <c r="B136" s="189"/>
      <c r="C136" s="190"/>
      <c r="D136" s="190"/>
    </row>
    <row r="137" spans="1:4" s="174" customFormat="1" x14ac:dyDescent="0.2">
      <c r="A137" s="188"/>
      <c r="B137" s="189"/>
      <c r="C137" s="190"/>
      <c r="D137" s="190"/>
    </row>
    <row r="138" spans="1:4" s="174" customFormat="1" x14ac:dyDescent="0.2">
      <c r="A138" s="188"/>
      <c r="B138" s="189"/>
      <c r="C138" s="190"/>
      <c r="D138" s="190"/>
    </row>
    <row r="139" spans="1:4" s="174" customFormat="1" x14ac:dyDescent="0.2">
      <c r="A139" s="188"/>
      <c r="B139" s="189"/>
      <c r="C139" s="190"/>
      <c r="D139" s="190"/>
    </row>
    <row r="140" spans="1:4" s="174" customFormat="1" x14ac:dyDescent="0.2">
      <c r="A140" s="188"/>
      <c r="B140" s="189"/>
      <c r="C140" s="190"/>
      <c r="D140" s="190"/>
    </row>
    <row r="141" spans="1:4" s="174" customFormat="1" x14ac:dyDescent="0.2">
      <c r="A141" s="188"/>
      <c r="B141" s="189"/>
      <c r="C141" s="190"/>
      <c r="D141" s="190"/>
    </row>
    <row r="142" spans="1:4" s="174" customFormat="1" x14ac:dyDescent="0.2">
      <c r="A142" s="188"/>
      <c r="B142" s="189"/>
      <c r="C142" s="190"/>
      <c r="D142" s="190"/>
    </row>
    <row r="143" spans="1:4" s="174" customFormat="1" x14ac:dyDescent="0.2">
      <c r="A143" s="188"/>
      <c r="B143" s="189"/>
      <c r="C143" s="190"/>
      <c r="D143" s="190"/>
    </row>
    <row r="144" spans="1:4" s="174" customFormat="1" x14ac:dyDescent="0.2">
      <c r="A144" s="188"/>
      <c r="B144" s="189"/>
      <c r="C144" s="190"/>
      <c r="D144" s="190"/>
    </row>
    <row r="145" spans="1:4" s="174" customFormat="1" x14ac:dyDescent="0.2">
      <c r="A145" s="188"/>
      <c r="B145" s="189"/>
      <c r="C145" s="190"/>
      <c r="D145" s="190"/>
    </row>
    <row r="146" spans="1:4" s="174" customFormat="1" x14ac:dyDescent="0.2">
      <c r="A146" s="188"/>
      <c r="B146" s="189"/>
      <c r="C146" s="190"/>
      <c r="D146" s="190"/>
    </row>
    <row r="147" spans="1:4" s="174" customFormat="1" x14ac:dyDescent="0.2">
      <c r="A147" s="188"/>
      <c r="B147" s="189"/>
      <c r="C147" s="190"/>
      <c r="D147" s="190"/>
    </row>
    <row r="148" spans="1:4" s="174" customFormat="1" x14ac:dyDescent="0.2">
      <c r="A148" s="188"/>
      <c r="B148" s="189"/>
      <c r="C148" s="190"/>
      <c r="D148" s="190"/>
    </row>
    <row r="149" spans="1:4" s="174" customFormat="1" x14ac:dyDescent="0.2">
      <c r="A149" s="188"/>
      <c r="B149" s="189"/>
      <c r="C149" s="190"/>
      <c r="D149" s="190"/>
    </row>
    <row r="150" spans="1:4" s="174" customFormat="1" x14ac:dyDescent="0.2">
      <c r="A150" s="188"/>
      <c r="B150" s="189"/>
      <c r="C150" s="190"/>
      <c r="D150" s="190"/>
    </row>
    <row r="151" spans="1:4" s="174" customFormat="1" x14ac:dyDescent="0.2">
      <c r="A151" s="188"/>
      <c r="B151" s="189"/>
      <c r="C151" s="190"/>
      <c r="D151" s="190"/>
    </row>
    <row r="152" spans="1:4" s="174" customFormat="1" x14ac:dyDescent="0.2">
      <c r="A152" s="188"/>
      <c r="B152" s="189"/>
      <c r="C152" s="190"/>
      <c r="D152" s="190"/>
    </row>
    <row r="153" spans="1:4" s="174" customFormat="1" x14ac:dyDescent="0.2">
      <c r="A153" s="188"/>
      <c r="B153" s="189"/>
      <c r="C153" s="190"/>
      <c r="D153" s="190"/>
    </row>
    <row r="154" spans="1:4" s="174" customFormat="1" x14ac:dyDescent="0.2">
      <c r="A154" s="188"/>
      <c r="B154" s="189"/>
      <c r="C154" s="190"/>
      <c r="D154" s="190"/>
    </row>
    <row r="155" spans="1:4" s="174" customFormat="1" x14ac:dyDescent="0.2">
      <c r="A155" s="188"/>
      <c r="B155" s="189"/>
      <c r="C155" s="190"/>
      <c r="D155" s="190"/>
    </row>
    <row r="156" spans="1:4" s="174" customFormat="1" x14ac:dyDescent="0.2">
      <c r="A156" s="188"/>
      <c r="B156" s="189"/>
      <c r="C156" s="190"/>
      <c r="D156" s="190"/>
    </row>
    <row r="157" spans="1:4" s="174" customFormat="1" x14ac:dyDescent="0.2">
      <c r="A157" s="188"/>
      <c r="B157" s="189"/>
      <c r="C157" s="190"/>
      <c r="D157" s="190"/>
    </row>
    <row r="158" spans="1:4" s="174" customFormat="1" x14ac:dyDescent="0.2">
      <c r="A158" s="188"/>
      <c r="B158" s="189"/>
      <c r="C158" s="190"/>
      <c r="D158" s="190"/>
    </row>
    <row r="159" spans="1:4" s="174" customFormat="1" x14ac:dyDescent="0.2">
      <c r="A159" s="188"/>
      <c r="B159" s="189"/>
      <c r="C159" s="190"/>
      <c r="D159" s="190"/>
    </row>
    <row r="160" spans="1:4" s="174" customFormat="1" x14ac:dyDescent="0.2">
      <c r="A160" s="188"/>
      <c r="B160" s="189"/>
      <c r="C160" s="190"/>
      <c r="D160" s="190"/>
    </row>
    <row r="161" spans="1:4" s="174" customFormat="1" x14ac:dyDescent="0.2">
      <c r="A161" s="188"/>
      <c r="B161" s="189"/>
      <c r="C161" s="190"/>
      <c r="D161" s="190"/>
    </row>
    <row r="162" spans="1:4" s="174" customFormat="1" x14ac:dyDescent="0.2">
      <c r="A162" s="188"/>
      <c r="B162" s="189"/>
      <c r="C162" s="190"/>
      <c r="D162" s="190"/>
    </row>
    <row r="163" spans="1:4" s="174" customFormat="1" x14ac:dyDescent="0.2">
      <c r="A163" s="188"/>
      <c r="B163" s="189"/>
      <c r="C163" s="190"/>
      <c r="D163" s="190"/>
    </row>
    <row r="164" spans="1:4" s="174" customFormat="1" x14ac:dyDescent="0.2">
      <c r="A164" s="188"/>
      <c r="B164" s="189"/>
      <c r="C164" s="190"/>
      <c r="D164" s="190"/>
    </row>
    <row r="165" spans="1:4" s="174" customFormat="1" x14ac:dyDescent="0.2">
      <c r="A165" s="188"/>
      <c r="B165" s="189"/>
      <c r="C165" s="190"/>
      <c r="D165" s="190"/>
    </row>
    <row r="166" spans="1:4" s="174" customFormat="1" x14ac:dyDescent="0.2">
      <c r="A166" s="188"/>
      <c r="B166" s="189"/>
      <c r="C166" s="190"/>
      <c r="D166" s="190"/>
    </row>
    <row r="167" spans="1:4" s="174" customFormat="1" x14ac:dyDescent="0.2">
      <c r="A167" s="188"/>
      <c r="B167" s="189"/>
      <c r="C167" s="190"/>
      <c r="D167" s="190"/>
    </row>
    <row r="168" spans="1:4" s="174" customFormat="1" x14ac:dyDescent="0.2">
      <c r="A168" s="188"/>
      <c r="B168" s="189"/>
      <c r="C168" s="190"/>
      <c r="D168" s="190"/>
    </row>
    <row r="169" spans="1:4" s="174" customFormat="1" x14ac:dyDescent="0.2">
      <c r="A169" s="188"/>
      <c r="B169" s="189"/>
      <c r="C169" s="190"/>
      <c r="D169" s="190"/>
    </row>
    <row r="170" spans="1:4" s="174" customFormat="1" x14ac:dyDescent="0.2">
      <c r="A170" s="188"/>
      <c r="B170" s="189"/>
      <c r="C170" s="190"/>
      <c r="D170" s="190"/>
    </row>
    <row r="171" spans="1:4" s="174" customFormat="1" x14ac:dyDescent="0.2">
      <c r="A171" s="188"/>
      <c r="B171" s="189"/>
      <c r="C171" s="190"/>
      <c r="D171" s="190"/>
    </row>
    <row r="172" spans="1:4" s="174" customFormat="1" x14ac:dyDescent="0.2">
      <c r="A172" s="188"/>
      <c r="B172" s="189"/>
      <c r="C172" s="190"/>
      <c r="D172" s="190"/>
    </row>
    <row r="173" spans="1:4" s="174" customFormat="1" x14ac:dyDescent="0.2">
      <c r="A173" s="188"/>
      <c r="B173" s="189"/>
      <c r="C173" s="190"/>
      <c r="D173" s="190"/>
    </row>
    <row r="174" spans="1:4" s="174" customFormat="1" x14ac:dyDescent="0.2">
      <c r="A174" s="188"/>
      <c r="B174" s="189"/>
      <c r="C174" s="190"/>
      <c r="D174" s="190"/>
    </row>
    <row r="175" spans="1:4" s="174" customFormat="1" x14ac:dyDescent="0.2">
      <c r="A175" s="188"/>
      <c r="B175" s="189"/>
      <c r="C175" s="190"/>
      <c r="D175" s="190"/>
    </row>
    <row r="176" spans="1:4" s="174" customFormat="1" x14ac:dyDescent="0.2">
      <c r="A176" s="188"/>
      <c r="B176" s="189"/>
      <c r="C176" s="190"/>
      <c r="D176" s="190"/>
    </row>
    <row r="177" spans="1:4" s="174" customFormat="1" x14ac:dyDescent="0.2">
      <c r="A177" s="188"/>
      <c r="B177" s="189"/>
      <c r="C177" s="190"/>
      <c r="D177" s="190"/>
    </row>
    <row r="178" spans="1:4" s="174" customFormat="1" x14ac:dyDescent="0.2">
      <c r="A178" s="188"/>
      <c r="B178" s="189"/>
      <c r="C178" s="190"/>
      <c r="D178" s="190"/>
    </row>
    <row r="179" spans="1:4" s="174" customFormat="1" x14ac:dyDescent="0.2">
      <c r="A179" s="188"/>
      <c r="B179" s="189"/>
      <c r="C179" s="190"/>
      <c r="D179" s="190"/>
    </row>
    <row r="180" spans="1:4" s="174" customFormat="1" x14ac:dyDescent="0.2">
      <c r="A180" s="188"/>
      <c r="B180" s="189"/>
      <c r="C180" s="190"/>
      <c r="D180" s="190"/>
    </row>
    <row r="181" spans="1:4" s="174" customFormat="1" x14ac:dyDescent="0.2">
      <c r="A181" s="188"/>
      <c r="B181" s="189"/>
      <c r="C181" s="190"/>
      <c r="D181" s="190"/>
    </row>
    <row r="182" spans="1:4" s="174" customFormat="1" x14ac:dyDescent="0.2">
      <c r="A182" s="188"/>
      <c r="B182" s="189"/>
      <c r="C182" s="190"/>
      <c r="D182" s="190"/>
    </row>
    <row r="183" spans="1:4" s="174" customFormat="1" x14ac:dyDescent="0.2">
      <c r="A183" s="188"/>
      <c r="B183" s="189"/>
      <c r="C183" s="190"/>
      <c r="D183" s="190"/>
    </row>
    <row r="184" spans="1:4" s="174" customFormat="1" x14ac:dyDescent="0.2">
      <c r="A184" s="188"/>
      <c r="B184" s="189"/>
      <c r="C184" s="190"/>
      <c r="D184" s="190"/>
    </row>
    <row r="185" spans="1:4" s="174" customFormat="1" x14ac:dyDescent="0.2">
      <c r="A185" s="188"/>
      <c r="B185" s="189"/>
      <c r="C185" s="190"/>
      <c r="D185" s="190"/>
    </row>
    <row r="186" spans="1:4" s="174" customFormat="1" x14ac:dyDescent="0.2">
      <c r="A186" s="188"/>
      <c r="B186" s="189"/>
      <c r="C186" s="190"/>
      <c r="D186" s="190"/>
    </row>
    <row r="187" spans="1:4" s="174" customFormat="1" x14ac:dyDescent="0.2">
      <c r="A187" s="188"/>
      <c r="B187" s="189"/>
      <c r="C187" s="190"/>
      <c r="D187" s="190"/>
    </row>
    <row r="188" spans="1:4" s="174" customFormat="1" x14ac:dyDescent="0.2">
      <c r="A188" s="188"/>
      <c r="B188" s="189"/>
      <c r="C188" s="190"/>
      <c r="D188" s="190"/>
    </row>
    <row r="189" spans="1:4" s="174" customFormat="1" x14ac:dyDescent="0.2">
      <c r="A189" s="188"/>
      <c r="B189" s="189"/>
      <c r="C189" s="190"/>
      <c r="D189" s="190"/>
    </row>
    <row r="190" spans="1:4" s="174" customFormat="1" x14ac:dyDescent="0.2">
      <c r="A190" s="188"/>
      <c r="B190" s="189"/>
      <c r="C190" s="190"/>
      <c r="D190" s="190"/>
    </row>
    <row r="191" spans="1:4" s="174" customFormat="1" x14ac:dyDescent="0.2">
      <c r="A191" s="188"/>
      <c r="B191" s="189"/>
      <c r="C191" s="190"/>
      <c r="D191" s="190"/>
    </row>
    <row r="192" spans="1:4" s="174" customFormat="1" x14ac:dyDescent="0.2">
      <c r="A192" s="188"/>
      <c r="B192" s="189"/>
      <c r="C192" s="190"/>
      <c r="D192" s="190"/>
    </row>
    <row r="193" spans="1:4" s="174" customFormat="1" x14ac:dyDescent="0.2">
      <c r="A193" s="188"/>
      <c r="B193" s="189"/>
      <c r="C193" s="190"/>
      <c r="D193" s="190"/>
    </row>
    <row r="194" spans="1:4" s="174" customFormat="1" x14ac:dyDescent="0.2">
      <c r="A194" s="188"/>
      <c r="B194" s="189"/>
      <c r="C194" s="190"/>
      <c r="D194" s="190"/>
    </row>
    <row r="195" spans="1:4" s="174" customFormat="1" x14ac:dyDescent="0.2">
      <c r="A195" s="188"/>
      <c r="B195" s="189"/>
      <c r="C195" s="190"/>
      <c r="D195" s="190"/>
    </row>
    <row r="196" spans="1:4" s="174" customFormat="1" x14ac:dyDescent="0.2">
      <c r="A196" s="188"/>
      <c r="B196" s="189"/>
      <c r="C196" s="190"/>
      <c r="D196" s="190"/>
    </row>
    <row r="197" spans="1:4" s="174" customFormat="1" x14ac:dyDescent="0.2">
      <c r="A197" s="188"/>
      <c r="B197" s="189"/>
      <c r="C197" s="190"/>
      <c r="D197" s="190"/>
    </row>
    <row r="198" spans="1:4" s="174" customFormat="1" x14ac:dyDescent="0.2">
      <c r="A198" s="188"/>
      <c r="B198" s="189"/>
      <c r="C198" s="190"/>
      <c r="D198" s="190"/>
    </row>
    <row r="199" spans="1:4" s="174" customFormat="1" x14ac:dyDescent="0.2">
      <c r="A199" s="188"/>
      <c r="B199" s="189"/>
      <c r="C199" s="190"/>
      <c r="D199" s="190"/>
    </row>
    <row r="200" spans="1:4" s="174" customFormat="1" x14ac:dyDescent="0.2">
      <c r="A200" s="188"/>
      <c r="B200" s="189"/>
      <c r="C200" s="190"/>
      <c r="D200" s="190"/>
    </row>
    <row r="201" spans="1:4" s="174" customFormat="1" x14ac:dyDescent="0.2">
      <c r="A201" s="188"/>
      <c r="B201" s="189"/>
      <c r="C201" s="190"/>
      <c r="D201" s="190"/>
    </row>
    <row r="202" spans="1:4" s="174" customFormat="1" x14ac:dyDescent="0.2">
      <c r="A202" s="188"/>
      <c r="B202" s="189"/>
      <c r="C202" s="190"/>
      <c r="D202" s="190"/>
    </row>
    <row r="203" spans="1:4" s="174" customFormat="1" x14ac:dyDescent="0.2">
      <c r="A203" s="188"/>
      <c r="B203" s="189"/>
      <c r="C203" s="190"/>
      <c r="D203" s="190"/>
    </row>
    <row r="204" spans="1:4" s="174" customFormat="1" x14ac:dyDescent="0.2">
      <c r="A204" s="188"/>
      <c r="B204" s="189"/>
      <c r="C204" s="190"/>
      <c r="D204" s="190"/>
    </row>
    <row r="205" spans="1:4" s="174" customFormat="1" x14ac:dyDescent="0.2">
      <c r="A205" s="188"/>
      <c r="B205" s="189"/>
      <c r="C205" s="190"/>
      <c r="D205" s="190"/>
    </row>
    <row r="206" spans="1:4" s="174" customFormat="1" x14ac:dyDescent="0.2">
      <c r="A206" s="188"/>
      <c r="B206" s="189"/>
      <c r="C206" s="190"/>
      <c r="D206" s="190"/>
    </row>
    <row r="207" spans="1:4" s="174" customFormat="1" x14ac:dyDescent="0.2">
      <c r="A207" s="188"/>
      <c r="B207" s="189"/>
      <c r="C207" s="190"/>
      <c r="D207" s="190"/>
    </row>
    <row r="208" spans="1:4" s="174" customFormat="1" x14ac:dyDescent="0.2">
      <c r="A208" s="188"/>
      <c r="B208" s="189"/>
      <c r="C208" s="190"/>
      <c r="D208" s="190"/>
    </row>
    <row r="209" spans="1:4" s="174" customFormat="1" x14ac:dyDescent="0.2">
      <c r="A209" s="188"/>
      <c r="B209" s="189"/>
      <c r="C209" s="190"/>
      <c r="D209" s="190"/>
    </row>
    <row r="210" spans="1:4" s="174" customFormat="1" x14ac:dyDescent="0.2">
      <c r="A210" s="188"/>
      <c r="B210" s="189"/>
      <c r="C210" s="190"/>
      <c r="D210" s="190"/>
    </row>
    <row r="211" spans="1:4" s="174" customFormat="1" x14ac:dyDescent="0.2">
      <c r="A211" s="188"/>
      <c r="B211" s="189"/>
      <c r="C211" s="190"/>
      <c r="D211" s="190"/>
    </row>
    <row r="212" spans="1:4" s="174" customFormat="1" x14ac:dyDescent="0.2">
      <c r="A212" s="188"/>
      <c r="B212" s="189"/>
      <c r="C212" s="190"/>
      <c r="D212" s="190"/>
    </row>
    <row r="213" spans="1:4" s="174" customFormat="1" x14ac:dyDescent="0.2">
      <c r="A213" s="188"/>
      <c r="B213" s="189"/>
      <c r="C213" s="190"/>
      <c r="D213" s="190"/>
    </row>
    <row r="214" spans="1:4" s="174" customFormat="1" x14ac:dyDescent="0.2">
      <c r="A214" s="188"/>
      <c r="B214" s="189"/>
      <c r="C214" s="190"/>
      <c r="D214" s="190"/>
    </row>
    <row r="215" spans="1:4" s="174" customFormat="1" x14ac:dyDescent="0.2">
      <c r="A215" s="188"/>
      <c r="B215" s="189"/>
      <c r="C215" s="190"/>
      <c r="D215" s="190"/>
    </row>
    <row r="216" spans="1:4" s="174" customFormat="1" x14ac:dyDescent="0.2">
      <c r="A216" s="188"/>
      <c r="B216" s="189"/>
      <c r="C216" s="190"/>
      <c r="D216" s="190"/>
    </row>
    <row r="217" spans="1:4" s="174" customFormat="1" x14ac:dyDescent="0.2">
      <c r="A217" s="188"/>
      <c r="B217" s="189"/>
      <c r="C217" s="190"/>
      <c r="D217" s="190"/>
    </row>
    <row r="218" spans="1:4" s="174" customFormat="1" x14ac:dyDescent="0.2">
      <c r="A218" s="188"/>
      <c r="B218" s="189"/>
      <c r="C218" s="190"/>
      <c r="D218" s="190"/>
    </row>
    <row r="219" spans="1:4" s="174" customFormat="1" x14ac:dyDescent="0.2">
      <c r="A219" s="188"/>
      <c r="B219" s="189"/>
      <c r="C219" s="190"/>
      <c r="D219" s="190"/>
    </row>
    <row r="220" spans="1:4" s="174" customFormat="1" x14ac:dyDescent="0.2">
      <c r="A220" s="188"/>
      <c r="B220" s="189"/>
      <c r="C220" s="190"/>
      <c r="D220" s="190"/>
    </row>
    <row r="221" spans="1:4" s="174" customFormat="1" x14ac:dyDescent="0.2">
      <c r="A221" s="188"/>
      <c r="B221" s="189"/>
      <c r="C221" s="190"/>
      <c r="D221" s="190"/>
    </row>
    <row r="222" spans="1:4" s="174" customFormat="1" x14ac:dyDescent="0.2">
      <c r="A222" s="188"/>
      <c r="B222" s="189"/>
      <c r="C222" s="190"/>
      <c r="D222" s="190"/>
    </row>
    <row r="223" spans="1:4" s="174" customFormat="1" x14ac:dyDescent="0.2">
      <c r="A223" s="188"/>
      <c r="B223" s="189"/>
      <c r="C223" s="190"/>
      <c r="D223" s="190"/>
    </row>
    <row r="224" spans="1:4" s="174" customFormat="1" x14ac:dyDescent="0.2">
      <c r="A224" s="188"/>
      <c r="B224" s="189"/>
      <c r="C224" s="190"/>
      <c r="D224" s="190"/>
    </row>
    <row r="225" spans="1:4" s="174" customFormat="1" x14ac:dyDescent="0.2">
      <c r="A225" s="188"/>
      <c r="B225" s="189"/>
      <c r="C225" s="190"/>
      <c r="D225" s="190"/>
    </row>
    <row r="226" spans="1:4" s="174" customFormat="1" x14ac:dyDescent="0.2">
      <c r="A226" s="188"/>
      <c r="B226" s="189"/>
      <c r="C226" s="190"/>
      <c r="D226" s="190"/>
    </row>
    <row r="227" spans="1:4" s="174" customFormat="1" x14ac:dyDescent="0.2">
      <c r="A227" s="188"/>
      <c r="B227" s="189"/>
      <c r="C227" s="190"/>
      <c r="D227" s="190"/>
    </row>
    <row r="228" spans="1:4" s="174" customFormat="1" x14ac:dyDescent="0.2">
      <c r="A228" s="188"/>
      <c r="B228" s="189"/>
      <c r="C228" s="190"/>
      <c r="D228" s="190"/>
    </row>
    <row r="229" spans="1:4" s="174" customFormat="1" x14ac:dyDescent="0.2">
      <c r="A229" s="188"/>
      <c r="B229" s="189"/>
      <c r="C229" s="190"/>
      <c r="D229" s="190"/>
    </row>
    <row r="230" spans="1:4" s="174" customFormat="1" x14ac:dyDescent="0.2">
      <c r="A230" s="188"/>
      <c r="B230" s="189"/>
      <c r="C230" s="190"/>
      <c r="D230" s="190"/>
    </row>
    <row r="231" spans="1:4" s="174" customFormat="1" x14ac:dyDescent="0.2">
      <c r="A231" s="188"/>
      <c r="B231" s="189"/>
      <c r="C231" s="190"/>
      <c r="D231" s="190"/>
    </row>
    <row r="232" spans="1:4" s="174" customFormat="1" x14ac:dyDescent="0.2">
      <c r="A232" s="188"/>
      <c r="B232" s="189"/>
      <c r="C232" s="190"/>
      <c r="D232" s="190"/>
    </row>
    <row r="233" spans="1:4" s="174" customFormat="1" x14ac:dyDescent="0.2">
      <c r="A233" s="188"/>
      <c r="B233" s="189"/>
      <c r="C233" s="190"/>
      <c r="D233" s="190"/>
    </row>
    <row r="234" spans="1:4" s="174" customFormat="1" x14ac:dyDescent="0.2">
      <c r="A234" s="188"/>
      <c r="B234" s="189"/>
      <c r="C234" s="190"/>
      <c r="D234" s="190"/>
    </row>
    <row r="235" spans="1:4" s="174" customFormat="1" x14ac:dyDescent="0.2">
      <c r="A235" s="188"/>
      <c r="B235" s="189"/>
      <c r="C235" s="190"/>
      <c r="D235" s="190"/>
    </row>
    <row r="236" spans="1:4" s="174" customFormat="1" x14ac:dyDescent="0.2">
      <c r="A236" s="188"/>
      <c r="B236" s="189"/>
      <c r="C236" s="190"/>
      <c r="D236" s="190"/>
    </row>
    <row r="237" spans="1:4" s="174" customFormat="1" x14ac:dyDescent="0.2">
      <c r="A237" s="188"/>
      <c r="B237" s="189"/>
      <c r="C237" s="190"/>
      <c r="D237" s="190"/>
    </row>
    <row r="238" spans="1:4" s="174" customFormat="1" x14ac:dyDescent="0.2">
      <c r="A238" s="188"/>
      <c r="B238" s="189"/>
      <c r="C238" s="190"/>
      <c r="D238" s="190"/>
    </row>
    <row r="239" spans="1:4" s="174" customFormat="1" x14ac:dyDescent="0.2">
      <c r="A239" s="188"/>
      <c r="B239" s="189"/>
      <c r="C239" s="190"/>
      <c r="D239" s="190"/>
    </row>
    <row r="240" spans="1:4" s="174" customFormat="1" x14ac:dyDescent="0.2">
      <c r="A240" s="188"/>
      <c r="B240" s="189"/>
      <c r="C240" s="190"/>
      <c r="D240" s="190"/>
    </row>
    <row r="241" spans="1:4" s="174" customFormat="1" x14ac:dyDescent="0.2">
      <c r="A241" s="188"/>
      <c r="B241" s="189"/>
      <c r="C241" s="190"/>
      <c r="D241" s="190"/>
    </row>
    <row r="242" spans="1:4" s="174" customFormat="1" x14ac:dyDescent="0.2">
      <c r="A242" s="188"/>
      <c r="B242" s="189"/>
      <c r="C242" s="190"/>
      <c r="D242" s="190"/>
    </row>
    <row r="243" spans="1:4" s="174" customFormat="1" x14ac:dyDescent="0.2">
      <c r="A243" s="188"/>
      <c r="B243" s="189"/>
      <c r="C243" s="190"/>
      <c r="D243" s="190"/>
    </row>
    <row r="244" spans="1:4" s="174" customFormat="1" x14ac:dyDescent="0.2">
      <c r="A244" s="188"/>
      <c r="B244" s="189"/>
      <c r="C244" s="190"/>
      <c r="D244" s="190"/>
    </row>
    <row r="245" spans="1:4" s="174" customFormat="1" x14ac:dyDescent="0.2">
      <c r="A245" s="188"/>
      <c r="B245" s="189"/>
      <c r="C245" s="190"/>
      <c r="D245" s="190"/>
    </row>
    <row r="246" spans="1:4" s="174" customFormat="1" x14ac:dyDescent="0.2">
      <c r="A246" s="188"/>
      <c r="B246" s="189"/>
      <c r="C246" s="190"/>
      <c r="D246" s="190"/>
    </row>
    <row r="247" spans="1:4" s="174" customFormat="1" x14ac:dyDescent="0.2">
      <c r="A247" s="188"/>
      <c r="B247" s="189"/>
      <c r="C247" s="190"/>
      <c r="D247" s="190"/>
    </row>
    <row r="248" spans="1:4" s="174" customFormat="1" x14ac:dyDescent="0.2">
      <c r="A248" s="188"/>
      <c r="B248" s="189"/>
      <c r="C248" s="190"/>
      <c r="D248" s="190"/>
    </row>
    <row r="249" spans="1:4" s="174" customFormat="1" x14ac:dyDescent="0.2">
      <c r="A249" s="188"/>
      <c r="B249" s="189"/>
      <c r="C249" s="190"/>
      <c r="D249" s="190"/>
    </row>
    <row r="250" spans="1:4" s="174" customFormat="1" x14ac:dyDescent="0.2">
      <c r="A250" s="188"/>
      <c r="B250" s="189"/>
      <c r="C250" s="190"/>
      <c r="D250" s="190"/>
    </row>
    <row r="251" spans="1:4" s="174" customFormat="1" x14ac:dyDescent="0.2">
      <c r="A251" s="188"/>
      <c r="B251" s="189"/>
      <c r="C251" s="190"/>
      <c r="D251" s="190"/>
    </row>
    <row r="252" spans="1:4" s="174" customFormat="1" x14ac:dyDescent="0.2">
      <c r="A252" s="188"/>
      <c r="B252" s="189"/>
      <c r="C252" s="190"/>
      <c r="D252" s="190"/>
    </row>
    <row r="253" spans="1:4" s="174" customFormat="1" x14ac:dyDescent="0.2">
      <c r="A253" s="188"/>
      <c r="B253" s="189"/>
      <c r="C253" s="190"/>
      <c r="D253" s="190"/>
    </row>
    <row r="254" spans="1:4" s="174" customFormat="1" x14ac:dyDescent="0.2">
      <c r="A254" s="188"/>
      <c r="B254" s="189"/>
      <c r="C254" s="190"/>
      <c r="D254" s="190"/>
    </row>
    <row r="255" spans="1:4" s="174" customFormat="1" x14ac:dyDescent="0.2">
      <c r="A255" s="188"/>
      <c r="B255" s="189"/>
      <c r="C255" s="190"/>
      <c r="D255" s="190"/>
    </row>
    <row r="256" spans="1:4" s="174" customFormat="1" x14ac:dyDescent="0.2">
      <c r="A256" s="188"/>
      <c r="B256" s="189"/>
      <c r="C256" s="190"/>
      <c r="D256" s="190"/>
    </row>
    <row r="257" spans="1:4" s="174" customFormat="1" x14ac:dyDescent="0.2">
      <c r="A257" s="188"/>
      <c r="B257" s="189"/>
      <c r="C257" s="190"/>
      <c r="D257" s="190"/>
    </row>
    <row r="258" spans="1:4" s="174" customFormat="1" x14ac:dyDescent="0.2">
      <c r="A258" s="188"/>
      <c r="B258" s="189"/>
      <c r="C258" s="190"/>
      <c r="D258" s="190"/>
    </row>
    <row r="259" spans="1:4" s="174" customFormat="1" x14ac:dyDescent="0.2">
      <c r="A259" s="188"/>
      <c r="B259" s="189"/>
      <c r="C259" s="190"/>
      <c r="D259" s="190"/>
    </row>
    <row r="260" spans="1:4" s="174" customFormat="1" x14ac:dyDescent="0.2">
      <c r="A260" s="188"/>
      <c r="B260" s="189"/>
      <c r="C260" s="190"/>
      <c r="D260" s="190"/>
    </row>
    <row r="261" spans="1:4" s="25" customFormat="1" x14ac:dyDescent="0.2">
      <c r="A261" s="110"/>
      <c r="B261" s="111"/>
      <c r="C261" s="113"/>
      <c r="D261" s="113"/>
    </row>
    <row r="262" spans="1:4" s="25" customFormat="1" x14ac:dyDescent="0.2">
      <c r="A262" s="110"/>
      <c r="B262" s="111"/>
      <c r="C262" s="113"/>
      <c r="D262" s="113"/>
    </row>
    <row r="263" spans="1:4" s="25" customFormat="1" x14ac:dyDescent="0.2">
      <c r="A263" s="110"/>
      <c r="B263" s="111"/>
      <c r="C263" s="113"/>
      <c r="D263" s="113"/>
    </row>
    <row r="264" spans="1:4" s="25" customFormat="1" x14ac:dyDescent="0.2">
      <c r="A264" s="110"/>
      <c r="B264" s="111"/>
      <c r="C264" s="113"/>
      <c r="D264" s="113"/>
    </row>
    <row r="265" spans="1:4" s="25" customFormat="1" x14ac:dyDescent="0.2">
      <c r="A265" s="110"/>
      <c r="B265" s="111"/>
      <c r="C265" s="113"/>
      <c r="D265" s="113"/>
    </row>
    <row r="266" spans="1:4" s="25" customFormat="1" x14ac:dyDescent="0.2">
      <c r="A266" s="110"/>
      <c r="B266" s="111"/>
      <c r="C266" s="113"/>
      <c r="D266" s="113"/>
    </row>
    <row r="267" spans="1:4" s="25" customFormat="1" x14ac:dyDescent="0.2">
      <c r="A267" s="110"/>
      <c r="B267" s="111"/>
      <c r="C267" s="113"/>
      <c r="D267" s="113"/>
    </row>
    <row r="268" spans="1:4" s="25" customFormat="1" x14ac:dyDescent="0.2">
      <c r="A268" s="110"/>
      <c r="B268" s="111"/>
      <c r="C268" s="113"/>
      <c r="D268" s="113"/>
    </row>
    <row r="269" spans="1:4" s="25" customFormat="1" x14ac:dyDescent="0.2">
      <c r="A269" s="110"/>
      <c r="B269" s="111"/>
      <c r="C269" s="113"/>
      <c r="D269" s="113"/>
    </row>
    <row r="270" spans="1:4" s="25" customFormat="1" x14ac:dyDescent="0.2">
      <c r="A270" s="110"/>
      <c r="B270" s="111"/>
      <c r="C270" s="113"/>
      <c r="D270" s="113"/>
    </row>
    <row r="271" spans="1:4" s="25" customFormat="1" x14ac:dyDescent="0.2">
      <c r="A271" s="110"/>
      <c r="B271" s="111"/>
      <c r="C271" s="113"/>
      <c r="D271" s="113"/>
    </row>
    <row r="272" spans="1:4" s="25" customFormat="1" x14ac:dyDescent="0.2">
      <c r="A272" s="110"/>
      <c r="B272" s="111"/>
      <c r="C272" s="113"/>
      <c r="D272" s="113"/>
    </row>
    <row r="273" spans="1:4" s="25" customFormat="1" x14ac:dyDescent="0.2">
      <c r="A273" s="110"/>
      <c r="B273" s="111"/>
      <c r="C273" s="113"/>
      <c r="D273" s="113"/>
    </row>
    <row r="274" spans="1:4" s="25" customFormat="1" x14ac:dyDescent="0.2">
      <c r="A274" s="110"/>
      <c r="B274" s="111"/>
      <c r="C274" s="113"/>
      <c r="D274" s="113"/>
    </row>
    <row r="275" spans="1:4" s="25" customFormat="1" x14ac:dyDescent="0.2">
      <c r="A275" s="110"/>
      <c r="B275" s="111"/>
      <c r="C275" s="113"/>
      <c r="D275" s="113"/>
    </row>
    <row r="276" spans="1:4" s="25" customFormat="1" x14ac:dyDescent="0.2">
      <c r="A276" s="110"/>
      <c r="B276" s="111"/>
      <c r="C276" s="113"/>
      <c r="D276" s="113"/>
    </row>
    <row r="277" spans="1:4" s="25" customFormat="1" x14ac:dyDescent="0.2">
      <c r="A277" s="110"/>
      <c r="B277" s="111"/>
      <c r="C277" s="113"/>
      <c r="D277" s="113"/>
    </row>
    <row r="278" spans="1:4" s="25" customFormat="1" x14ac:dyDescent="0.2">
      <c r="A278" s="110"/>
      <c r="B278" s="111"/>
      <c r="C278" s="113"/>
      <c r="D278" s="113"/>
    </row>
    <row r="279" spans="1:4" s="25" customFormat="1" x14ac:dyDescent="0.2">
      <c r="A279" s="110"/>
      <c r="B279" s="111"/>
      <c r="C279" s="113"/>
      <c r="D279" s="113"/>
    </row>
    <row r="280" spans="1:4" s="25" customFormat="1" x14ac:dyDescent="0.2">
      <c r="A280" s="110"/>
      <c r="B280" s="111"/>
      <c r="C280" s="113"/>
      <c r="D280" s="113"/>
    </row>
    <row r="281" spans="1:4" s="25" customFormat="1" x14ac:dyDescent="0.2">
      <c r="A281" s="110"/>
      <c r="B281" s="111"/>
      <c r="C281" s="113"/>
      <c r="D281" s="113"/>
    </row>
    <row r="282" spans="1:4" s="25" customFormat="1" x14ac:dyDescent="0.2">
      <c r="A282" s="110"/>
      <c r="B282" s="111"/>
      <c r="C282" s="113"/>
      <c r="D282" s="113"/>
    </row>
    <row r="283" spans="1:4" s="25" customFormat="1" x14ac:dyDescent="0.2">
      <c r="A283" s="110"/>
      <c r="B283" s="111"/>
      <c r="C283" s="113"/>
      <c r="D283" s="113"/>
    </row>
    <row r="284" spans="1:4" s="25" customFormat="1" x14ac:dyDescent="0.2">
      <c r="A284" s="110"/>
      <c r="B284" s="111"/>
      <c r="C284" s="113"/>
      <c r="D284" s="113"/>
    </row>
    <row r="285" spans="1:4" s="25" customFormat="1" x14ac:dyDescent="0.2">
      <c r="A285" s="110"/>
      <c r="B285" s="111"/>
      <c r="C285" s="113"/>
      <c r="D285" s="113"/>
    </row>
    <row r="286" spans="1:4" s="25" customFormat="1" x14ac:dyDescent="0.2">
      <c r="A286" s="110"/>
      <c r="B286" s="111"/>
      <c r="C286" s="113"/>
      <c r="D286" s="113"/>
    </row>
    <row r="287" spans="1:4" s="25" customFormat="1" x14ac:dyDescent="0.2">
      <c r="A287" s="110"/>
      <c r="B287" s="111"/>
      <c r="C287" s="113"/>
      <c r="D287" s="113"/>
    </row>
    <row r="288" spans="1:4" s="25" customFormat="1" x14ac:dyDescent="0.2">
      <c r="A288" s="110"/>
      <c r="B288" s="111"/>
      <c r="C288" s="113"/>
      <c r="D288" s="113"/>
    </row>
    <row r="289" spans="1:4" s="25" customFormat="1" x14ac:dyDescent="0.2">
      <c r="A289" s="110"/>
      <c r="B289" s="111"/>
      <c r="C289" s="113"/>
      <c r="D289" s="113"/>
    </row>
    <row r="290" spans="1:4" s="25" customFormat="1" x14ac:dyDescent="0.2">
      <c r="A290" s="110"/>
      <c r="B290" s="111"/>
      <c r="C290" s="113"/>
      <c r="D290" s="113"/>
    </row>
    <row r="291" spans="1:4" s="25" customFormat="1" x14ac:dyDescent="0.2">
      <c r="A291" s="110"/>
      <c r="B291" s="111"/>
      <c r="C291" s="113"/>
      <c r="D291" s="113"/>
    </row>
    <row r="292" spans="1:4" s="25" customFormat="1" x14ac:dyDescent="0.2">
      <c r="A292" s="110"/>
      <c r="B292" s="111"/>
      <c r="C292" s="113"/>
      <c r="D292" s="113"/>
    </row>
    <row r="293" spans="1:4" s="25" customFormat="1" x14ac:dyDescent="0.2">
      <c r="A293" s="110"/>
      <c r="B293" s="111"/>
      <c r="C293" s="113"/>
      <c r="D293" s="113"/>
    </row>
    <row r="294" spans="1:4" s="25" customFormat="1" x14ac:dyDescent="0.2">
      <c r="A294" s="110"/>
      <c r="B294" s="111"/>
      <c r="C294" s="113"/>
      <c r="D294" s="113"/>
    </row>
    <row r="295" spans="1:4" s="25" customFormat="1" x14ac:dyDescent="0.2">
      <c r="A295" s="110"/>
      <c r="B295" s="111"/>
      <c r="C295" s="113"/>
      <c r="D295" s="113"/>
    </row>
    <row r="296" spans="1:4" s="25" customFormat="1" x14ac:dyDescent="0.2">
      <c r="A296" s="110"/>
      <c r="B296" s="111"/>
      <c r="C296" s="113"/>
      <c r="D296" s="113"/>
    </row>
    <row r="297" spans="1:4" s="25" customFormat="1" x14ac:dyDescent="0.2">
      <c r="A297" s="110"/>
      <c r="B297" s="111"/>
      <c r="C297" s="113"/>
      <c r="D297" s="113"/>
    </row>
    <row r="298" spans="1:4" s="25" customFormat="1" x14ac:dyDescent="0.2">
      <c r="A298" s="110"/>
      <c r="B298" s="111"/>
      <c r="C298" s="113"/>
      <c r="D298" s="113"/>
    </row>
    <row r="299" spans="1:4" s="25" customFormat="1" x14ac:dyDescent="0.2">
      <c r="A299" s="110"/>
      <c r="B299" s="111"/>
      <c r="C299" s="113"/>
      <c r="D299" s="113"/>
    </row>
    <row r="300" spans="1:4" s="25" customFormat="1" x14ac:dyDescent="0.2">
      <c r="A300" s="110"/>
      <c r="B300" s="111"/>
      <c r="C300" s="113"/>
      <c r="D300" s="113"/>
    </row>
    <row r="301" spans="1:4" s="25" customFormat="1" x14ac:dyDescent="0.2">
      <c r="A301" s="110"/>
      <c r="B301" s="111"/>
      <c r="C301" s="113"/>
      <c r="D301" s="113"/>
    </row>
    <row r="302" spans="1:4" s="25" customFormat="1" x14ac:dyDescent="0.2">
      <c r="A302" s="110"/>
      <c r="B302" s="111"/>
      <c r="C302" s="113"/>
      <c r="D302" s="113"/>
    </row>
    <row r="303" spans="1:4" s="25" customFormat="1" x14ac:dyDescent="0.2">
      <c r="A303" s="110"/>
      <c r="B303" s="111"/>
      <c r="C303" s="113"/>
      <c r="D303" s="113"/>
    </row>
    <row r="304" spans="1:4" s="25" customFormat="1" x14ac:dyDescent="0.2">
      <c r="A304" s="110"/>
      <c r="B304" s="111"/>
      <c r="C304" s="113"/>
      <c r="D304" s="113"/>
    </row>
    <row r="305" spans="1:4" s="25" customFormat="1" x14ac:dyDescent="0.2">
      <c r="A305" s="110"/>
      <c r="B305" s="111"/>
      <c r="C305" s="113"/>
      <c r="D305" s="113"/>
    </row>
    <row r="306" spans="1:4" s="25" customFormat="1" x14ac:dyDescent="0.2">
      <c r="A306" s="110"/>
      <c r="B306" s="111"/>
      <c r="C306" s="113"/>
      <c r="D306" s="113"/>
    </row>
    <row r="307" spans="1:4" s="25" customFormat="1" x14ac:dyDescent="0.2">
      <c r="A307" s="110"/>
      <c r="B307" s="111"/>
      <c r="C307" s="113"/>
      <c r="D307" s="113"/>
    </row>
    <row r="308" spans="1:4" s="25" customFormat="1" x14ac:dyDescent="0.2">
      <c r="A308" s="110"/>
      <c r="B308" s="111"/>
      <c r="C308" s="113"/>
      <c r="D308" s="113"/>
    </row>
    <row r="309" spans="1:4" s="25" customFormat="1" x14ac:dyDescent="0.2">
      <c r="A309" s="110"/>
      <c r="B309" s="111"/>
      <c r="C309" s="113"/>
      <c r="D309" s="113"/>
    </row>
    <row r="310" spans="1:4" s="25" customFormat="1" x14ac:dyDescent="0.2">
      <c r="A310" s="110"/>
      <c r="B310" s="111"/>
      <c r="C310" s="113"/>
      <c r="D310" s="113"/>
    </row>
    <row r="311" spans="1:4" s="25" customFormat="1" x14ac:dyDescent="0.2">
      <c r="A311" s="110"/>
      <c r="B311" s="111"/>
      <c r="C311" s="113"/>
      <c r="D311" s="113"/>
    </row>
    <row r="312" spans="1:4" s="25" customFormat="1" x14ac:dyDescent="0.2">
      <c r="A312" s="110"/>
      <c r="B312" s="111"/>
      <c r="C312" s="113"/>
      <c r="D312" s="113"/>
    </row>
    <row r="313" spans="1:4" s="25" customFormat="1" x14ac:dyDescent="0.2">
      <c r="A313" s="110"/>
      <c r="B313" s="111"/>
      <c r="C313" s="113"/>
      <c r="D313" s="113"/>
    </row>
    <row r="314" spans="1:4" s="25" customFormat="1" x14ac:dyDescent="0.2">
      <c r="A314" s="110"/>
      <c r="B314" s="111"/>
      <c r="C314" s="113"/>
      <c r="D314" s="113"/>
    </row>
    <row r="315" spans="1:4" s="25" customFormat="1" x14ac:dyDescent="0.2">
      <c r="A315" s="110"/>
      <c r="B315" s="111"/>
      <c r="C315" s="113"/>
      <c r="D315" s="113"/>
    </row>
    <row r="316" spans="1:4" s="25" customFormat="1" x14ac:dyDescent="0.2">
      <c r="A316" s="110"/>
      <c r="B316" s="111"/>
      <c r="C316" s="113"/>
      <c r="D316" s="113"/>
    </row>
    <row r="317" spans="1:4" s="25" customFormat="1" x14ac:dyDescent="0.2">
      <c r="A317" s="110"/>
      <c r="B317" s="111"/>
      <c r="C317" s="113"/>
      <c r="D317" s="113"/>
    </row>
    <row r="318" spans="1:4" s="25" customFormat="1" x14ac:dyDescent="0.2">
      <c r="A318" s="110"/>
      <c r="B318" s="111"/>
      <c r="C318" s="113"/>
      <c r="D318" s="113"/>
    </row>
    <row r="319" spans="1:4" s="25" customFormat="1" x14ac:dyDescent="0.2">
      <c r="A319" s="110"/>
      <c r="B319" s="111"/>
      <c r="C319" s="113"/>
      <c r="D319" s="113"/>
    </row>
    <row r="320" spans="1:4" s="25" customFormat="1" x14ac:dyDescent="0.2">
      <c r="A320" s="110"/>
      <c r="B320" s="111"/>
      <c r="C320" s="113"/>
      <c r="D320" s="113"/>
    </row>
    <row r="321" spans="1:4" s="25" customFormat="1" x14ac:dyDescent="0.2">
      <c r="A321" s="110"/>
      <c r="B321" s="111"/>
      <c r="C321" s="113"/>
      <c r="D321" s="113"/>
    </row>
    <row r="322" spans="1:4" s="25" customFormat="1" x14ac:dyDescent="0.2">
      <c r="A322" s="110"/>
      <c r="B322" s="111"/>
      <c r="C322" s="113"/>
      <c r="D322" s="113"/>
    </row>
    <row r="323" spans="1:4" s="25" customFormat="1" x14ac:dyDescent="0.2">
      <c r="A323" s="110"/>
      <c r="B323" s="111"/>
      <c r="C323" s="113"/>
      <c r="D323" s="113"/>
    </row>
    <row r="324" spans="1:4" s="25" customFormat="1" x14ac:dyDescent="0.2">
      <c r="A324" s="110"/>
      <c r="B324" s="111"/>
      <c r="C324" s="113"/>
      <c r="D324" s="113"/>
    </row>
    <row r="325" spans="1:4" s="25" customFormat="1" x14ac:dyDescent="0.2">
      <c r="A325" s="110"/>
      <c r="B325" s="111"/>
      <c r="C325" s="113"/>
      <c r="D325" s="113"/>
    </row>
    <row r="326" spans="1:4" s="25" customFormat="1" x14ac:dyDescent="0.2">
      <c r="A326" s="110"/>
      <c r="B326" s="111"/>
      <c r="C326" s="113"/>
      <c r="D326" s="113"/>
    </row>
    <row r="327" spans="1:4" s="25" customFormat="1" x14ac:dyDescent="0.2">
      <c r="A327" s="110"/>
      <c r="B327" s="111"/>
      <c r="C327" s="113"/>
      <c r="D327" s="113"/>
    </row>
    <row r="328" spans="1:4" s="25" customFormat="1" x14ac:dyDescent="0.2">
      <c r="A328" s="110"/>
      <c r="B328" s="111"/>
      <c r="C328" s="113"/>
      <c r="D328" s="113"/>
    </row>
    <row r="329" spans="1:4" s="25" customFormat="1" x14ac:dyDescent="0.2">
      <c r="A329" s="110"/>
      <c r="B329" s="111"/>
      <c r="C329" s="113"/>
      <c r="D329" s="113"/>
    </row>
    <row r="330" spans="1:4" s="25" customFormat="1" x14ac:dyDescent="0.2">
      <c r="A330" s="110"/>
      <c r="B330" s="111"/>
      <c r="C330" s="113"/>
      <c r="D330" s="113"/>
    </row>
    <row r="331" spans="1:4" s="25" customFormat="1" x14ac:dyDescent="0.2">
      <c r="A331" s="110"/>
      <c r="B331" s="111"/>
      <c r="C331" s="113"/>
      <c r="D331" s="113"/>
    </row>
    <row r="332" spans="1:4" s="25" customFormat="1" x14ac:dyDescent="0.2">
      <c r="A332" s="110"/>
      <c r="B332" s="111"/>
      <c r="C332" s="113"/>
      <c r="D332" s="113"/>
    </row>
    <row r="333" spans="1:4" s="25" customFormat="1" x14ac:dyDescent="0.2">
      <c r="A333" s="110"/>
      <c r="B333" s="111"/>
      <c r="C333" s="113"/>
      <c r="D333" s="113"/>
    </row>
    <row r="334" spans="1:4" s="25" customFormat="1" x14ac:dyDescent="0.2">
      <c r="A334" s="110"/>
      <c r="B334" s="111"/>
      <c r="C334" s="113"/>
      <c r="D334" s="113"/>
    </row>
    <row r="335" spans="1:4" s="25" customFormat="1" x14ac:dyDescent="0.2">
      <c r="A335" s="110"/>
      <c r="B335" s="111"/>
      <c r="C335" s="113"/>
      <c r="D335" s="113"/>
    </row>
    <row r="336" spans="1:4" s="25" customFormat="1" x14ac:dyDescent="0.2">
      <c r="A336" s="110"/>
      <c r="B336" s="111"/>
      <c r="C336" s="113"/>
      <c r="D336" s="113"/>
    </row>
    <row r="337" spans="1:4" s="25" customFormat="1" x14ac:dyDescent="0.2">
      <c r="A337" s="110"/>
      <c r="B337" s="111"/>
      <c r="C337" s="113"/>
      <c r="D337" s="113"/>
    </row>
    <row r="338" spans="1:4" s="25" customFormat="1" x14ac:dyDescent="0.2">
      <c r="A338" s="110"/>
      <c r="B338" s="111"/>
      <c r="C338" s="113"/>
      <c r="D338" s="113"/>
    </row>
    <row r="339" spans="1:4" s="25" customFormat="1" x14ac:dyDescent="0.2">
      <c r="A339" s="110"/>
      <c r="B339" s="111"/>
      <c r="C339" s="113"/>
      <c r="D339" s="113"/>
    </row>
    <row r="340" spans="1:4" s="25" customFormat="1" x14ac:dyDescent="0.2">
      <c r="A340" s="110"/>
      <c r="B340" s="111"/>
      <c r="C340" s="113"/>
      <c r="D340" s="113"/>
    </row>
    <row r="341" spans="1:4" s="25" customFormat="1" x14ac:dyDescent="0.2">
      <c r="A341" s="110"/>
      <c r="B341" s="111"/>
      <c r="C341" s="113"/>
      <c r="D341" s="113"/>
    </row>
    <row r="342" spans="1:4" s="25" customFormat="1" x14ac:dyDescent="0.2">
      <c r="A342" s="110"/>
      <c r="B342" s="111"/>
      <c r="C342" s="113"/>
      <c r="D342" s="113"/>
    </row>
    <row r="343" spans="1:4" s="25" customFormat="1" x14ac:dyDescent="0.2">
      <c r="A343" s="110"/>
      <c r="B343" s="111"/>
      <c r="C343" s="113"/>
      <c r="D343" s="113"/>
    </row>
    <row r="344" spans="1:4" s="25" customFormat="1" x14ac:dyDescent="0.2">
      <c r="A344" s="110"/>
      <c r="B344" s="111"/>
      <c r="C344" s="113"/>
      <c r="D344" s="113"/>
    </row>
    <row r="345" spans="1:4" s="25" customFormat="1" x14ac:dyDescent="0.2">
      <c r="A345" s="110"/>
      <c r="B345" s="111"/>
      <c r="C345" s="113"/>
      <c r="D345" s="113"/>
    </row>
    <row r="346" spans="1:4" s="25" customFormat="1" x14ac:dyDescent="0.2">
      <c r="A346" s="110"/>
      <c r="B346" s="111"/>
      <c r="C346" s="113"/>
      <c r="D346" s="113"/>
    </row>
    <row r="347" spans="1:4" s="25" customFormat="1" x14ac:dyDescent="0.2">
      <c r="A347" s="110"/>
      <c r="B347" s="111"/>
      <c r="C347" s="113"/>
      <c r="D347" s="113"/>
    </row>
    <row r="348" spans="1:4" s="25" customFormat="1" x14ac:dyDescent="0.2">
      <c r="A348" s="110"/>
      <c r="B348" s="111"/>
      <c r="C348" s="113"/>
      <c r="D348" s="113"/>
    </row>
    <row r="349" spans="1:4" s="25" customFormat="1" x14ac:dyDescent="0.2">
      <c r="A349" s="110"/>
      <c r="B349" s="111"/>
      <c r="C349" s="113"/>
      <c r="D349" s="113"/>
    </row>
    <row r="350" spans="1:4" s="25" customFormat="1" x14ac:dyDescent="0.2">
      <c r="A350" s="110"/>
      <c r="B350" s="111"/>
      <c r="C350" s="113"/>
      <c r="D350" s="113"/>
    </row>
    <row r="351" spans="1:4" s="25" customFormat="1" x14ac:dyDescent="0.2">
      <c r="A351" s="110"/>
      <c r="B351" s="111"/>
      <c r="C351" s="113"/>
      <c r="D351" s="113"/>
    </row>
    <row r="352" spans="1:4" s="25" customFormat="1" x14ac:dyDescent="0.2">
      <c r="A352" s="110"/>
      <c r="B352" s="111"/>
      <c r="C352" s="113"/>
      <c r="D352" s="113"/>
    </row>
    <row r="353" spans="1:4" s="25" customFormat="1" x14ac:dyDescent="0.2">
      <c r="A353" s="110"/>
      <c r="B353" s="111"/>
      <c r="C353" s="113"/>
      <c r="D353" s="113"/>
    </row>
    <row r="354" spans="1:4" s="25" customFormat="1" x14ac:dyDescent="0.2">
      <c r="A354" s="110"/>
      <c r="B354" s="111"/>
      <c r="C354" s="113"/>
      <c r="D354" s="113"/>
    </row>
    <row r="355" spans="1:4" s="25" customFormat="1" x14ac:dyDescent="0.2">
      <c r="A355" s="110"/>
      <c r="B355" s="111"/>
      <c r="C355" s="113"/>
      <c r="D355" s="113"/>
    </row>
    <row r="356" spans="1:4" s="25" customFormat="1" x14ac:dyDescent="0.2">
      <c r="A356" s="110"/>
      <c r="B356" s="111"/>
      <c r="C356" s="113"/>
      <c r="D356" s="113"/>
    </row>
    <row r="357" spans="1:4" s="25" customFormat="1" x14ac:dyDescent="0.2">
      <c r="A357" s="110"/>
      <c r="B357" s="111"/>
      <c r="C357" s="113"/>
      <c r="D357" s="113"/>
    </row>
    <row r="358" spans="1:4" s="25" customFormat="1" x14ac:dyDescent="0.2">
      <c r="A358" s="110"/>
      <c r="B358" s="111"/>
      <c r="C358" s="113"/>
      <c r="D358" s="113"/>
    </row>
    <row r="359" spans="1:4" s="25" customFormat="1" x14ac:dyDescent="0.2">
      <c r="A359" s="110"/>
      <c r="B359" s="111"/>
      <c r="C359" s="113"/>
      <c r="D359" s="113"/>
    </row>
    <row r="360" spans="1:4" s="25" customFormat="1" x14ac:dyDescent="0.2">
      <c r="A360" s="110"/>
      <c r="B360" s="111"/>
      <c r="C360" s="113"/>
      <c r="D360" s="113"/>
    </row>
    <row r="361" spans="1:4" s="25" customFormat="1" x14ac:dyDescent="0.2">
      <c r="A361" s="110"/>
      <c r="B361" s="111"/>
      <c r="C361" s="113"/>
      <c r="D361" s="113"/>
    </row>
    <row r="362" spans="1:4" s="25" customFormat="1" x14ac:dyDescent="0.2">
      <c r="A362" s="110"/>
      <c r="B362" s="111"/>
      <c r="C362" s="113"/>
      <c r="D362" s="113"/>
    </row>
    <row r="363" spans="1:4" s="25" customFormat="1" x14ac:dyDescent="0.2">
      <c r="A363" s="110"/>
      <c r="B363" s="111"/>
      <c r="C363" s="113"/>
      <c r="D363" s="113"/>
    </row>
    <row r="364" spans="1:4" s="25" customFormat="1" x14ac:dyDescent="0.2">
      <c r="A364" s="110"/>
      <c r="B364" s="111"/>
      <c r="C364" s="113"/>
      <c r="D364" s="113"/>
    </row>
    <row r="365" spans="1:4" s="25" customFormat="1" x14ac:dyDescent="0.2">
      <c r="A365" s="110"/>
      <c r="B365" s="111"/>
      <c r="C365" s="113"/>
      <c r="D365" s="113"/>
    </row>
    <row r="366" spans="1:4" s="25" customFormat="1" x14ac:dyDescent="0.2">
      <c r="A366" s="110"/>
      <c r="B366" s="111"/>
      <c r="C366" s="113"/>
      <c r="D366" s="113"/>
    </row>
    <row r="367" spans="1:4" s="25" customFormat="1" x14ac:dyDescent="0.2">
      <c r="A367" s="110"/>
      <c r="B367" s="111"/>
      <c r="C367" s="113"/>
      <c r="D367" s="113"/>
    </row>
    <row r="368" spans="1:4" s="25" customFormat="1" x14ac:dyDescent="0.2">
      <c r="A368" s="110"/>
      <c r="B368" s="111"/>
      <c r="C368" s="113"/>
      <c r="D368" s="113"/>
    </row>
    <row r="369" spans="1:4" s="25" customFormat="1" x14ac:dyDescent="0.2">
      <c r="A369" s="110"/>
      <c r="B369" s="111"/>
      <c r="C369" s="113"/>
      <c r="D369" s="113"/>
    </row>
    <row r="370" spans="1:4" s="25" customFormat="1" x14ac:dyDescent="0.2">
      <c r="A370" s="110"/>
      <c r="B370" s="111"/>
      <c r="C370" s="113"/>
      <c r="D370" s="113"/>
    </row>
    <row r="371" spans="1:4" s="25" customFormat="1" x14ac:dyDescent="0.2">
      <c r="A371" s="110"/>
      <c r="B371" s="111"/>
      <c r="C371" s="113"/>
      <c r="D371" s="113"/>
    </row>
    <row r="372" spans="1:4" s="25" customFormat="1" x14ac:dyDescent="0.2">
      <c r="A372" s="110"/>
      <c r="B372" s="111"/>
      <c r="C372" s="113"/>
      <c r="D372" s="113"/>
    </row>
    <row r="373" spans="1:4" s="25" customFormat="1" x14ac:dyDescent="0.2">
      <c r="A373" s="110"/>
      <c r="B373" s="111"/>
      <c r="C373" s="113"/>
      <c r="D373" s="113"/>
    </row>
    <row r="374" spans="1:4" s="25" customFormat="1" x14ac:dyDescent="0.2">
      <c r="A374" s="110"/>
      <c r="B374" s="111"/>
      <c r="C374" s="113"/>
      <c r="D374" s="113"/>
    </row>
    <row r="375" spans="1:4" s="25" customFormat="1" x14ac:dyDescent="0.2">
      <c r="A375" s="110"/>
      <c r="B375" s="111"/>
      <c r="C375" s="113"/>
      <c r="D375" s="113"/>
    </row>
    <row r="376" spans="1:4" s="25" customFormat="1" x14ac:dyDescent="0.2">
      <c r="A376" s="110"/>
      <c r="B376" s="111"/>
      <c r="C376" s="113"/>
      <c r="D376" s="113"/>
    </row>
    <row r="377" spans="1:4" s="25" customFormat="1" x14ac:dyDescent="0.2">
      <c r="A377" s="110"/>
      <c r="B377" s="111"/>
      <c r="C377" s="113"/>
      <c r="D377" s="113"/>
    </row>
    <row r="378" spans="1:4" s="25" customFormat="1" x14ac:dyDescent="0.2">
      <c r="A378" s="110"/>
      <c r="B378" s="111"/>
      <c r="C378" s="113"/>
      <c r="D378" s="113"/>
    </row>
    <row r="379" spans="1:4" s="25" customFormat="1" x14ac:dyDescent="0.2">
      <c r="A379" s="110"/>
      <c r="B379" s="111"/>
      <c r="C379" s="113"/>
      <c r="D379" s="113"/>
    </row>
    <row r="380" spans="1:4" s="25" customFormat="1" x14ac:dyDescent="0.2">
      <c r="A380" s="110"/>
      <c r="B380" s="111"/>
      <c r="C380" s="113"/>
      <c r="D380" s="113"/>
    </row>
    <row r="381" spans="1:4" s="25" customFormat="1" x14ac:dyDescent="0.2">
      <c r="A381" s="110"/>
      <c r="B381" s="111"/>
      <c r="C381" s="113"/>
      <c r="D381" s="113"/>
    </row>
    <row r="382" spans="1:4" s="25" customFormat="1" x14ac:dyDescent="0.2">
      <c r="A382" s="110"/>
      <c r="B382" s="111"/>
      <c r="C382" s="113"/>
      <c r="D382" s="113"/>
    </row>
    <row r="383" spans="1:4" s="25" customFormat="1" x14ac:dyDescent="0.2">
      <c r="A383" s="110"/>
      <c r="B383" s="111"/>
      <c r="C383" s="113"/>
      <c r="D383" s="113"/>
    </row>
    <row r="384" spans="1:4" s="25" customFormat="1" x14ac:dyDescent="0.2">
      <c r="A384" s="110"/>
      <c r="B384" s="111"/>
      <c r="C384" s="113"/>
      <c r="D384" s="113"/>
    </row>
    <row r="385" spans="1:4" s="25" customFormat="1" x14ac:dyDescent="0.2">
      <c r="A385" s="110"/>
      <c r="B385" s="111"/>
      <c r="C385" s="113"/>
      <c r="D385" s="113"/>
    </row>
    <row r="386" spans="1:4" s="25" customFormat="1" x14ac:dyDescent="0.2">
      <c r="A386" s="110"/>
      <c r="B386" s="111"/>
      <c r="C386" s="113"/>
      <c r="D386" s="113"/>
    </row>
    <row r="387" spans="1:4" s="25" customFormat="1" x14ac:dyDescent="0.2">
      <c r="A387" s="110"/>
      <c r="B387" s="111"/>
      <c r="C387" s="113"/>
      <c r="D387" s="113"/>
    </row>
    <row r="388" spans="1:4" s="25" customFormat="1" x14ac:dyDescent="0.2">
      <c r="A388" s="110"/>
      <c r="B388" s="111"/>
      <c r="C388" s="113"/>
      <c r="D388" s="113"/>
    </row>
    <row r="389" spans="1:4" s="25" customFormat="1" x14ac:dyDescent="0.2">
      <c r="A389" s="110"/>
      <c r="B389" s="111"/>
      <c r="C389" s="113"/>
      <c r="D389" s="113"/>
    </row>
    <row r="390" spans="1:4" s="25" customFormat="1" x14ac:dyDescent="0.2">
      <c r="A390" s="110"/>
      <c r="B390" s="111"/>
      <c r="C390" s="113"/>
      <c r="D390" s="113"/>
    </row>
    <row r="391" spans="1:4" s="25" customFormat="1" x14ac:dyDescent="0.2">
      <c r="A391" s="110"/>
      <c r="B391" s="111"/>
      <c r="C391" s="113"/>
      <c r="D391" s="113"/>
    </row>
    <row r="392" spans="1:4" s="25" customFormat="1" x14ac:dyDescent="0.2">
      <c r="A392" s="110"/>
      <c r="B392" s="111"/>
      <c r="C392" s="113"/>
      <c r="D392" s="113"/>
    </row>
    <row r="393" spans="1:4" s="25" customFormat="1" x14ac:dyDescent="0.2">
      <c r="A393" s="110"/>
      <c r="B393" s="111"/>
      <c r="C393" s="113"/>
      <c r="D393" s="113"/>
    </row>
    <row r="394" spans="1:4" s="25" customFormat="1" x14ac:dyDescent="0.2">
      <c r="A394" s="110"/>
      <c r="B394" s="111"/>
      <c r="C394" s="113"/>
      <c r="D394" s="113"/>
    </row>
    <row r="395" spans="1:4" s="25" customFormat="1" x14ac:dyDescent="0.2">
      <c r="A395" s="110"/>
      <c r="B395" s="111"/>
      <c r="C395" s="113"/>
      <c r="D395" s="113"/>
    </row>
    <row r="396" spans="1:4" s="25" customFormat="1" x14ac:dyDescent="0.2">
      <c r="A396" s="110"/>
      <c r="B396" s="111"/>
      <c r="C396" s="113"/>
      <c r="D396" s="113"/>
    </row>
    <row r="397" spans="1:4" s="25" customFormat="1" x14ac:dyDescent="0.2">
      <c r="A397" s="110"/>
      <c r="B397" s="111"/>
      <c r="C397" s="113"/>
      <c r="D397" s="113"/>
    </row>
    <row r="398" spans="1:4" s="25" customFormat="1" x14ac:dyDescent="0.2">
      <c r="A398" s="110"/>
      <c r="B398" s="111"/>
      <c r="C398" s="113"/>
      <c r="D398" s="113"/>
    </row>
    <row r="399" spans="1:4" s="25" customFormat="1" x14ac:dyDescent="0.2">
      <c r="A399" s="110"/>
      <c r="B399" s="111"/>
      <c r="C399" s="113"/>
      <c r="D399" s="113"/>
    </row>
    <row r="400" spans="1:4" s="25" customFormat="1" x14ac:dyDescent="0.2">
      <c r="A400" s="110"/>
      <c r="B400" s="111"/>
      <c r="C400" s="113"/>
      <c r="D400" s="113"/>
    </row>
    <row r="401" spans="1:4" s="25" customFormat="1" x14ac:dyDescent="0.2">
      <c r="A401" s="110"/>
      <c r="B401" s="111"/>
      <c r="C401" s="113"/>
      <c r="D401" s="113"/>
    </row>
    <row r="402" spans="1:4" s="25" customFormat="1" x14ac:dyDescent="0.2">
      <c r="A402" s="110"/>
      <c r="B402" s="111"/>
      <c r="C402" s="113"/>
      <c r="D402" s="113"/>
    </row>
    <row r="403" spans="1:4" s="25" customFormat="1" x14ac:dyDescent="0.2">
      <c r="A403" s="110"/>
      <c r="B403" s="111"/>
      <c r="C403" s="113"/>
      <c r="D403" s="113"/>
    </row>
    <row r="404" spans="1:4" s="25" customFormat="1" x14ac:dyDescent="0.2">
      <c r="A404" s="110"/>
      <c r="B404" s="111"/>
      <c r="C404" s="113"/>
      <c r="D404" s="113"/>
    </row>
    <row r="405" spans="1:4" s="25" customFormat="1" x14ac:dyDescent="0.2">
      <c r="A405" s="110"/>
      <c r="B405" s="111"/>
      <c r="C405" s="113"/>
      <c r="D405" s="113"/>
    </row>
    <row r="406" spans="1:4" s="25" customFormat="1" x14ac:dyDescent="0.2">
      <c r="A406" s="110"/>
      <c r="B406" s="111"/>
      <c r="C406" s="113"/>
      <c r="D406" s="113"/>
    </row>
    <row r="407" spans="1:4" s="25" customFormat="1" x14ac:dyDescent="0.2">
      <c r="A407" s="110"/>
      <c r="B407" s="111"/>
      <c r="C407" s="113"/>
      <c r="D407" s="113"/>
    </row>
    <row r="408" spans="1:4" s="25" customFormat="1" x14ac:dyDescent="0.2">
      <c r="A408" s="110"/>
      <c r="B408" s="111"/>
      <c r="C408" s="113"/>
      <c r="D408" s="113"/>
    </row>
    <row r="409" spans="1:4" s="25" customFormat="1" x14ac:dyDescent="0.2">
      <c r="A409" s="110"/>
      <c r="B409" s="111"/>
      <c r="C409" s="113"/>
      <c r="D409" s="113"/>
    </row>
    <row r="410" spans="1:4" s="25" customFormat="1" x14ac:dyDescent="0.2">
      <c r="A410" s="110"/>
      <c r="B410" s="111"/>
      <c r="C410" s="113"/>
      <c r="D410" s="113"/>
    </row>
    <row r="411" spans="1:4" s="25" customFormat="1" x14ac:dyDescent="0.2">
      <c r="A411" s="110"/>
      <c r="B411" s="111"/>
      <c r="C411" s="113"/>
      <c r="D411" s="113"/>
    </row>
    <row r="412" spans="1:4" s="25" customFormat="1" x14ac:dyDescent="0.2">
      <c r="A412" s="110"/>
      <c r="B412" s="111"/>
      <c r="C412" s="113"/>
      <c r="D412" s="113"/>
    </row>
    <row r="413" spans="1:4" s="25" customFormat="1" x14ac:dyDescent="0.2">
      <c r="A413" s="110"/>
      <c r="B413" s="111"/>
      <c r="C413" s="113"/>
      <c r="D413" s="113"/>
    </row>
    <row r="414" spans="1:4" s="25" customFormat="1" x14ac:dyDescent="0.2">
      <c r="A414" s="110"/>
      <c r="B414" s="111"/>
      <c r="C414" s="113"/>
      <c r="D414" s="113"/>
    </row>
    <row r="415" spans="1:4" s="25" customFormat="1" x14ac:dyDescent="0.2">
      <c r="A415" s="110"/>
      <c r="B415" s="111"/>
      <c r="C415" s="113"/>
      <c r="D415" s="113"/>
    </row>
    <row r="416" spans="1:4" s="25" customFormat="1" x14ac:dyDescent="0.2">
      <c r="A416" s="110"/>
      <c r="B416" s="111"/>
      <c r="C416" s="113"/>
      <c r="D416" s="113"/>
    </row>
    <row r="417" spans="1:4" s="25" customFormat="1" x14ac:dyDescent="0.2">
      <c r="A417" s="110"/>
      <c r="B417" s="111"/>
      <c r="C417" s="113"/>
      <c r="D417" s="113"/>
    </row>
    <row r="418" spans="1:4" s="25" customFormat="1" x14ac:dyDescent="0.2">
      <c r="A418" s="110"/>
      <c r="B418" s="111"/>
      <c r="C418" s="113"/>
      <c r="D418" s="113"/>
    </row>
    <row r="419" spans="1:4" s="25" customFormat="1" x14ac:dyDescent="0.2">
      <c r="A419" s="110"/>
      <c r="B419" s="111"/>
      <c r="C419" s="113"/>
      <c r="D419" s="113"/>
    </row>
    <row r="420" spans="1:4" s="25" customFormat="1" x14ac:dyDescent="0.2">
      <c r="A420" s="110"/>
      <c r="B420" s="111"/>
      <c r="C420" s="113"/>
      <c r="D420" s="113"/>
    </row>
    <row r="421" spans="1:4" s="25" customFormat="1" x14ac:dyDescent="0.2">
      <c r="A421" s="110"/>
      <c r="B421" s="111"/>
      <c r="C421" s="113"/>
      <c r="D421" s="113"/>
    </row>
    <row r="422" spans="1:4" s="25" customFormat="1" x14ac:dyDescent="0.2">
      <c r="A422" s="110"/>
      <c r="B422" s="111"/>
      <c r="C422" s="113"/>
      <c r="D422" s="113"/>
    </row>
    <row r="423" spans="1:4" s="25" customFormat="1" x14ac:dyDescent="0.2">
      <c r="A423" s="110"/>
      <c r="B423" s="111"/>
      <c r="C423" s="113"/>
      <c r="D423" s="113"/>
    </row>
    <row r="424" spans="1:4" s="25" customFormat="1" x14ac:dyDescent="0.2">
      <c r="A424" s="110"/>
      <c r="B424" s="111"/>
      <c r="C424" s="113"/>
      <c r="D424" s="113"/>
    </row>
    <row r="425" spans="1:4" s="25" customFormat="1" x14ac:dyDescent="0.2">
      <c r="A425" s="110"/>
      <c r="B425" s="111"/>
      <c r="C425" s="113"/>
      <c r="D425" s="113"/>
    </row>
    <row r="426" spans="1:4" s="25" customFormat="1" x14ac:dyDescent="0.2">
      <c r="A426" s="110"/>
      <c r="B426" s="111"/>
      <c r="C426" s="113"/>
      <c r="D426" s="113"/>
    </row>
    <row r="427" spans="1:4" s="25" customFormat="1" x14ac:dyDescent="0.2">
      <c r="A427" s="110"/>
      <c r="B427" s="111"/>
      <c r="C427" s="113"/>
      <c r="D427" s="113"/>
    </row>
    <row r="428" spans="1:4" s="25" customFormat="1" x14ac:dyDescent="0.2">
      <c r="A428" s="110"/>
      <c r="B428" s="111"/>
      <c r="C428" s="113"/>
      <c r="D428" s="113"/>
    </row>
    <row r="429" spans="1:4" s="25" customFormat="1" x14ac:dyDescent="0.2">
      <c r="A429" s="110"/>
      <c r="B429" s="111"/>
      <c r="C429" s="113"/>
      <c r="D429" s="113"/>
    </row>
    <row r="430" spans="1:4" s="25" customFormat="1" x14ac:dyDescent="0.2">
      <c r="A430" s="110"/>
      <c r="B430" s="111"/>
      <c r="C430" s="113"/>
      <c r="D430" s="113"/>
    </row>
    <row r="431" spans="1:4" s="25" customFormat="1" x14ac:dyDescent="0.2">
      <c r="A431" s="110"/>
      <c r="B431" s="111"/>
      <c r="C431" s="113"/>
      <c r="D431" s="113"/>
    </row>
    <row r="432" spans="1:4" s="25" customFormat="1" x14ac:dyDescent="0.2">
      <c r="A432" s="110"/>
      <c r="B432" s="111"/>
      <c r="C432" s="113"/>
      <c r="D432" s="113"/>
    </row>
    <row r="433" spans="1:4" s="25" customFormat="1" x14ac:dyDescent="0.2">
      <c r="A433" s="110"/>
      <c r="B433" s="111"/>
      <c r="C433" s="113"/>
      <c r="D433" s="113"/>
    </row>
    <row r="434" spans="1:4" s="25" customFormat="1" x14ac:dyDescent="0.2">
      <c r="A434" s="110"/>
      <c r="B434" s="111"/>
      <c r="C434" s="113"/>
      <c r="D434" s="113"/>
    </row>
    <row r="435" spans="1:4" s="25" customFormat="1" x14ac:dyDescent="0.2">
      <c r="A435" s="110"/>
      <c r="B435" s="111"/>
      <c r="C435" s="113"/>
      <c r="D435" s="113"/>
    </row>
    <row r="436" spans="1:4" s="25" customFormat="1" x14ac:dyDescent="0.2">
      <c r="A436" s="110"/>
      <c r="B436" s="111"/>
      <c r="C436" s="113"/>
      <c r="D436" s="113"/>
    </row>
    <row r="437" spans="1:4" s="25" customFormat="1" x14ac:dyDescent="0.2">
      <c r="A437" s="110"/>
      <c r="B437" s="111"/>
      <c r="C437" s="113"/>
      <c r="D437" s="113"/>
    </row>
    <row r="438" spans="1:4" s="25" customFormat="1" x14ac:dyDescent="0.2">
      <c r="A438" s="110"/>
      <c r="B438" s="111"/>
      <c r="C438" s="113"/>
      <c r="D438" s="113"/>
    </row>
    <row r="439" spans="1:4" s="25" customFormat="1" x14ac:dyDescent="0.2">
      <c r="A439" s="110"/>
      <c r="B439" s="111"/>
      <c r="C439" s="113"/>
      <c r="D439" s="113"/>
    </row>
  </sheetData>
  <mergeCells count="17">
    <mergeCell ref="E28:G28"/>
    <mergeCell ref="E24:G24"/>
    <mergeCell ref="E27:F27"/>
    <mergeCell ref="E46:G46"/>
    <mergeCell ref="E37:G37"/>
    <mergeCell ref="E40:G40"/>
    <mergeCell ref="E43:G43"/>
    <mergeCell ref="E11:G11"/>
    <mergeCell ref="E21:G21"/>
    <mergeCell ref="E26:F26"/>
    <mergeCell ref="E17:G17"/>
    <mergeCell ref="A1:H1"/>
    <mergeCell ref="A2:H2"/>
    <mergeCell ref="A3:A4"/>
    <mergeCell ref="B3:B4"/>
    <mergeCell ref="D3:G3"/>
    <mergeCell ref="H3:H4"/>
  </mergeCells>
  <printOptions horizontalCentered="1"/>
  <pageMargins left="0.25" right="0.25" top="0.75" bottom="0.75" header="0.3" footer="0.3"/>
  <pageSetup paperSize="9" scale="5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9"/>
  <sheetViews>
    <sheetView view="pageBreakPreview" topLeftCell="A6" zoomScaleNormal="100" zoomScaleSheetLayoutView="100" workbookViewId="0">
      <selection activeCell="G18" sqref="G18"/>
    </sheetView>
  </sheetViews>
  <sheetFormatPr defaultRowHeight="12.75" x14ac:dyDescent="0.2"/>
  <cols>
    <col min="2" max="2" width="12.7109375" style="647" bestFit="1" customWidth="1"/>
    <col min="3" max="3" width="18.7109375" customWidth="1"/>
    <col min="4" max="4" width="8" bestFit="1" customWidth="1"/>
    <col min="5" max="5" width="10.28515625" customWidth="1"/>
    <col min="6" max="6" width="6" bestFit="1" customWidth="1"/>
    <col min="7" max="7" width="23" style="16" bestFit="1" customWidth="1"/>
    <col min="8" max="8" width="8" style="16" bestFit="1" customWidth="1"/>
    <col min="9" max="9" width="7" bestFit="1" customWidth="1"/>
    <col min="10" max="10" width="15.7109375" bestFit="1" customWidth="1"/>
    <col min="11" max="11" width="20.5703125" bestFit="1" customWidth="1"/>
  </cols>
  <sheetData>
    <row r="1" spans="1:11" ht="35.1" customHeight="1" x14ac:dyDescent="0.2">
      <c r="A1" s="830" t="s">
        <v>696</v>
      </c>
      <c r="B1" s="830"/>
      <c r="C1" s="830"/>
      <c r="D1" s="830"/>
      <c r="E1" s="830"/>
      <c r="F1" s="830"/>
      <c r="G1" s="830"/>
      <c r="H1" s="830"/>
      <c r="I1" s="830"/>
      <c r="J1" s="830"/>
      <c r="K1" s="830"/>
    </row>
    <row r="2" spans="1:11" s="16" customFormat="1" ht="35.1" customHeight="1" x14ac:dyDescent="0.2">
      <c r="A2" s="643"/>
      <c r="B2" s="643"/>
      <c r="C2" s="643"/>
      <c r="D2" s="831" t="s">
        <v>685</v>
      </c>
      <c r="E2" s="832"/>
      <c r="F2" s="832"/>
      <c r="G2" s="833"/>
      <c r="H2" s="831" t="s">
        <v>686</v>
      </c>
      <c r="I2" s="832"/>
      <c r="J2" s="832"/>
      <c r="K2" s="833"/>
    </row>
    <row r="3" spans="1:11" ht="35.1" customHeight="1" x14ac:dyDescent="0.2">
      <c r="A3" s="643" t="s">
        <v>673</v>
      </c>
      <c r="B3" s="646" t="s">
        <v>682</v>
      </c>
      <c r="C3" s="643" t="s">
        <v>674</v>
      </c>
      <c r="D3" s="643" t="s">
        <v>675</v>
      </c>
      <c r="E3" s="643" t="s">
        <v>680</v>
      </c>
      <c r="F3" s="643" t="s">
        <v>37</v>
      </c>
      <c r="G3" s="643" t="s">
        <v>678</v>
      </c>
      <c r="H3" s="643" t="s">
        <v>675</v>
      </c>
      <c r="I3" s="643" t="s">
        <v>684</v>
      </c>
      <c r="J3" s="643" t="s">
        <v>676</v>
      </c>
      <c r="K3" s="643" t="s">
        <v>677</v>
      </c>
    </row>
    <row r="4" spans="1:11" ht="35.1" customHeight="1" x14ac:dyDescent="0.2">
      <c r="A4" s="644">
        <v>1</v>
      </c>
      <c r="B4" s="645" t="s">
        <v>683</v>
      </c>
      <c r="C4" s="644" t="s">
        <v>679</v>
      </c>
      <c r="D4" s="644" t="s">
        <v>681</v>
      </c>
      <c r="E4" s="644">
        <v>15445</v>
      </c>
      <c r="F4" s="644">
        <v>1</v>
      </c>
      <c r="G4" s="644">
        <v>15445</v>
      </c>
      <c r="H4" s="644" t="s">
        <v>9</v>
      </c>
      <c r="I4" s="644">
        <v>0.33</v>
      </c>
      <c r="J4" s="644"/>
      <c r="K4" s="644"/>
    </row>
    <row r="5" spans="1:11" ht="35.1" customHeight="1" x14ac:dyDescent="0.2">
      <c r="A5" s="644">
        <v>2</v>
      </c>
      <c r="B5" s="645" t="s">
        <v>687</v>
      </c>
      <c r="C5" s="644" t="s">
        <v>688</v>
      </c>
      <c r="D5" s="644" t="s">
        <v>689</v>
      </c>
      <c r="E5" s="644">
        <v>2229</v>
      </c>
      <c r="F5" s="644">
        <v>1</v>
      </c>
      <c r="G5" s="644">
        <v>1229</v>
      </c>
      <c r="H5" s="644" t="s">
        <v>18</v>
      </c>
      <c r="I5" s="644">
        <v>0.66</v>
      </c>
      <c r="J5" s="644"/>
      <c r="K5" s="644"/>
    </row>
    <row r="6" spans="1:11" ht="35.1" customHeight="1" x14ac:dyDescent="0.2">
      <c r="A6" s="644">
        <v>3</v>
      </c>
      <c r="B6" s="645" t="s">
        <v>690</v>
      </c>
      <c r="C6" s="644" t="s">
        <v>691</v>
      </c>
      <c r="D6" s="644" t="s">
        <v>689</v>
      </c>
      <c r="E6" s="644">
        <v>1628</v>
      </c>
      <c r="F6" s="644">
        <v>1</v>
      </c>
      <c r="G6" s="644">
        <f>F6*E6</f>
        <v>1628</v>
      </c>
      <c r="H6" s="644" t="s">
        <v>18</v>
      </c>
      <c r="I6" s="644">
        <v>1</v>
      </c>
      <c r="J6" s="644"/>
      <c r="K6" s="644"/>
    </row>
    <row r="7" spans="1:11" ht="35.1" customHeight="1" x14ac:dyDescent="0.2">
      <c r="A7" s="644">
        <v>4</v>
      </c>
      <c r="B7" s="645" t="s">
        <v>692</v>
      </c>
      <c r="C7" s="644" t="s">
        <v>693</v>
      </c>
      <c r="D7" s="644" t="s">
        <v>681</v>
      </c>
      <c r="E7" s="644">
        <v>3452</v>
      </c>
      <c r="F7" s="644">
        <v>1</v>
      </c>
      <c r="G7" s="644">
        <f t="shared" ref="G7" si="0">F7*E7</f>
        <v>3452</v>
      </c>
      <c r="H7" s="644" t="s">
        <v>9</v>
      </c>
      <c r="I7" s="644">
        <v>0.33</v>
      </c>
      <c r="J7" s="644"/>
      <c r="K7" s="644"/>
    </row>
    <row r="8" spans="1:11" ht="35.1" customHeight="1" x14ac:dyDescent="0.2">
      <c r="A8" s="837" t="s">
        <v>695</v>
      </c>
      <c r="B8" s="838"/>
      <c r="C8" s="838"/>
      <c r="D8" s="838"/>
      <c r="E8" s="838"/>
      <c r="F8" s="839"/>
      <c r="G8" s="644"/>
      <c r="H8" s="834" t="s">
        <v>694</v>
      </c>
      <c r="I8" s="835"/>
      <c r="J8" s="836"/>
      <c r="K8" s="644">
        <f>SUM(K4:K7)</f>
        <v>0</v>
      </c>
    </row>
    <row r="9" spans="1:11" ht="35.1" customHeight="1" x14ac:dyDescent="0.2">
      <c r="A9" s="644"/>
      <c r="B9" s="645"/>
      <c r="C9" s="644"/>
      <c r="D9" s="644"/>
      <c r="E9" s="644"/>
      <c r="F9" s="644"/>
      <c r="G9" s="644"/>
      <c r="H9" s="644"/>
      <c r="I9" s="644"/>
      <c r="J9" s="644"/>
      <c r="K9" s="644"/>
    </row>
  </sheetData>
  <mergeCells count="5">
    <mergeCell ref="A1:K1"/>
    <mergeCell ref="D2:G2"/>
    <mergeCell ref="H2:K2"/>
    <mergeCell ref="H8:J8"/>
    <mergeCell ref="A8:F8"/>
  </mergeCells>
  <pageMargins left="0.7" right="0.7" top="0.75" bottom="0.75" header="0.3" footer="0.3"/>
  <pageSetup paperSize="9" scale="5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25"/>
  <sheetViews>
    <sheetView view="pageBreakPreview" zoomScale="98" zoomScaleNormal="100" zoomScaleSheetLayoutView="98" workbookViewId="0">
      <selection activeCell="J4" sqref="J4"/>
    </sheetView>
  </sheetViews>
  <sheetFormatPr defaultRowHeight="12.75" x14ac:dyDescent="0.2"/>
  <cols>
    <col min="1" max="1" width="9.28515625" bestFit="1" customWidth="1"/>
    <col min="12" max="12" width="9.28515625" bestFit="1" customWidth="1"/>
    <col min="16" max="16" width="7.5703125" bestFit="1" customWidth="1"/>
    <col min="17" max="17" width="11.5703125" bestFit="1" customWidth="1"/>
  </cols>
  <sheetData>
    <row r="1" spans="1:17" ht="18.75" x14ac:dyDescent="0.3">
      <c r="A1" s="840" t="s">
        <v>698</v>
      </c>
      <c r="B1" s="840"/>
      <c r="C1" s="840"/>
      <c r="D1" s="840"/>
      <c r="E1" s="840"/>
      <c r="F1" s="840"/>
      <c r="G1" s="840"/>
      <c r="H1" s="840"/>
      <c r="I1" s="840"/>
      <c r="J1" s="840"/>
      <c r="K1" s="840"/>
      <c r="L1" s="840"/>
      <c r="M1" s="840"/>
      <c r="N1" s="840"/>
      <c r="O1" s="840"/>
      <c r="P1" s="840"/>
      <c r="Q1" s="840"/>
    </row>
    <row r="2" spans="1:17" s="607" customFormat="1" ht="20.25" customHeight="1" x14ac:dyDescent="0.2">
      <c r="A2" s="801" t="s">
        <v>0</v>
      </c>
      <c r="B2" s="802" t="s">
        <v>1</v>
      </c>
      <c r="C2" s="802"/>
      <c r="D2" s="802"/>
      <c r="E2" s="802"/>
      <c r="F2" s="802"/>
      <c r="G2" s="667"/>
      <c r="H2" s="803" t="s">
        <v>2</v>
      </c>
      <c r="I2" s="803"/>
      <c r="J2" s="803"/>
      <c r="K2" s="803"/>
      <c r="L2" s="803" t="s">
        <v>3</v>
      </c>
      <c r="M2" s="803"/>
      <c r="N2" s="803"/>
      <c r="O2" s="803"/>
      <c r="P2" s="803" t="s">
        <v>487</v>
      </c>
      <c r="Q2" s="803" t="s">
        <v>488</v>
      </c>
    </row>
    <row r="3" spans="1:17" s="607" customFormat="1" ht="90.75" customHeight="1" x14ac:dyDescent="0.2">
      <c r="A3" s="801"/>
      <c r="B3" s="802"/>
      <c r="C3" s="802"/>
      <c r="D3" s="802"/>
      <c r="E3" s="802"/>
      <c r="F3" s="802"/>
      <c r="G3" s="668" t="s">
        <v>5</v>
      </c>
      <c r="H3" s="668" t="s">
        <v>4</v>
      </c>
      <c r="I3" s="669" t="s">
        <v>8</v>
      </c>
      <c r="J3" s="669" t="s">
        <v>7</v>
      </c>
      <c r="K3" s="669" t="s">
        <v>6</v>
      </c>
      <c r="L3" s="669" t="s">
        <v>617</v>
      </c>
      <c r="M3" s="669" t="s">
        <v>618</v>
      </c>
      <c r="N3" s="669"/>
      <c r="O3" s="669" t="s">
        <v>619</v>
      </c>
      <c r="P3" s="803"/>
      <c r="Q3" s="803"/>
    </row>
    <row r="4" spans="1:17" ht="63.75" customHeight="1" x14ac:dyDescent="0.2">
      <c r="A4" s="665">
        <v>1</v>
      </c>
      <c r="B4" s="796" t="s">
        <v>700</v>
      </c>
      <c r="C4" s="796"/>
      <c r="D4" s="796"/>
      <c r="E4" s="796"/>
      <c r="F4" s="796"/>
      <c r="G4" s="665" t="s">
        <v>701</v>
      </c>
      <c r="H4" s="665"/>
      <c r="I4" s="665"/>
      <c r="J4" s="665"/>
      <c r="K4" s="665"/>
      <c r="L4" s="665">
        <v>31</v>
      </c>
      <c r="M4" s="665"/>
      <c r="N4" s="665"/>
      <c r="O4" s="665"/>
      <c r="P4" s="666"/>
      <c r="Q4" s="666"/>
    </row>
    <row r="5" spans="1:17" ht="63.75" customHeight="1" x14ac:dyDescent="0.2">
      <c r="A5" s="665">
        <v>2</v>
      </c>
      <c r="B5" s="796" t="s">
        <v>702</v>
      </c>
      <c r="C5" s="796"/>
      <c r="D5" s="796"/>
      <c r="E5" s="796"/>
      <c r="F5" s="796"/>
      <c r="G5" s="665" t="s">
        <v>701</v>
      </c>
      <c r="H5" s="665"/>
      <c r="I5" s="665"/>
      <c r="J5" s="665"/>
      <c r="K5" s="665"/>
      <c r="L5" s="665">
        <v>1</v>
      </c>
      <c r="M5" s="665"/>
      <c r="N5" s="665"/>
      <c r="O5" s="665"/>
      <c r="P5" s="666"/>
      <c r="Q5" s="666"/>
    </row>
    <row r="6" spans="1:17" ht="89.25" customHeight="1" x14ac:dyDescent="0.2">
      <c r="A6" s="665">
        <v>3</v>
      </c>
      <c r="B6" s="796" t="s">
        <v>703</v>
      </c>
      <c r="C6" s="796"/>
      <c r="D6" s="796"/>
      <c r="E6" s="796"/>
      <c r="F6" s="796"/>
      <c r="G6" s="665" t="s">
        <v>701</v>
      </c>
      <c r="H6" s="665"/>
      <c r="I6" s="665"/>
      <c r="J6" s="665"/>
      <c r="K6" s="665"/>
      <c r="L6" s="665">
        <v>12</v>
      </c>
      <c r="M6" s="665"/>
      <c r="N6" s="665"/>
      <c r="O6" s="665"/>
      <c r="P6" s="666"/>
      <c r="Q6" s="666"/>
    </row>
    <row r="7" spans="1:17" ht="63.75" customHeight="1" x14ac:dyDescent="0.2">
      <c r="A7" s="665">
        <v>4</v>
      </c>
      <c r="B7" s="796" t="s">
        <v>704</v>
      </c>
      <c r="C7" s="796"/>
      <c r="D7" s="796"/>
      <c r="E7" s="796"/>
      <c r="F7" s="796"/>
      <c r="G7" s="665" t="s">
        <v>701</v>
      </c>
      <c r="H7" s="665"/>
      <c r="I7" s="665"/>
      <c r="J7" s="665"/>
      <c r="K7" s="665"/>
      <c r="L7" s="665">
        <v>1</v>
      </c>
      <c r="M7" s="665"/>
      <c r="N7" s="665"/>
      <c r="O7" s="665"/>
      <c r="P7" s="666"/>
      <c r="Q7" s="666"/>
    </row>
    <row r="8" spans="1:17" ht="63.75" customHeight="1" x14ac:dyDescent="0.2">
      <c r="A8" s="665">
        <v>5</v>
      </c>
      <c r="B8" s="796" t="s">
        <v>705</v>
      </c>
      <c r="C8" s="796"/>
      <c r="D8" s="796"/>
      <c r="E8" s="796"/>
      <c r="F8" s="796"/>
      <c r="G8" s="665" t="s">
        <v>706</v>
      </c>
      <c r="H8" s="665"/>
      <c r="I8" s="665"/>
      <c r="J8" s="665"/>
      <c r="K8" s="665"/>
      <c r="L8" s="665">
        <v>1</v>
      </c>
      <c r="M8" s="665"/>
      <c r="N8" s="665"/>
      <c r="O8" s="665"/>
      <c r="P8" s="666"/>
      <c r="Q8" s="666"/>
    </row>
    <row r="9" spans="1:17" ht="76.5" customHeight="1" x14ac:dyDescent="0.2">
      <c r="A9" s="665">
        <v>6</v>
      </c>
      <c r="B9" s="796" t="s">
        <v>707</v>
      </c>
      <c r="C9" s="796"/>
      <c r="D9" s="796"/>
      <c r="E9" s="796"/>
      <c r="F9" s="796"/>
      <c r="G9" s="665" t="s">
        <v>701</v>
      </c>
      <c r="H9" s="665"/>
      <c r="I9" s="665"/>
      <c r="J9" s="665"/>
      <c r="K9" s="665"/>
      <c r="L9" s="665">
        <v>1</v>
      </c>
      <c r="M9" s="665"/>
      <c r="N9" s="665"/>
      <c r="O9" s="665"/>
      <c r="P9" s="666"/>
      <c r="Q9" s="666"/>
    </row>
    <row r="10" spans="1:17" ht="63.75" customHeight="1" x14ac:dyDescent="0.2">
      <c r="A10" s="665">
        <v>7</v>
      </c>
      <c r="B10" s="796" t="s">
        <v>708</v>
      </c>
      <c r="C10" s="796"/>
      <c r="D10" s="796"/>
      <c r="E10" s="796"/>
      <c r="F10" s="796"/>
      <c r="G10" s="665" t="s">
        <v>701</v>
      </c>
      <c r="H10" s="665"/>
      <c r="I10" s="665"/>
      <c r="J10" s="665"/>
      <c r="K10" s="665"/>
      <c r="L10" s="665">
        <v>1</v>
      </c>
      <c r="M10" s="665"/>
      <c r="N10" s="665"/>
      <c r="O10" s="665"/>
      <c r="P10" s="666"/>
      <c r="Q10" s="666"/>
    </row>
    <row r="11" spans="1:17" ht="63.75" customHeight="1" x14ac:dyDescent="0.2">
      <c r="A11" s="665">
        <v>8</v>
      </c>
      <c r="B11" s="796" t="s">
        <v>709</v>
      </c>
      <c r="C11" s="796"/>
      <c r="D11" s="796"/>
      <c r="E11" s="796"/>
      <c r="F11" s="796"/>
      <c r="G11" s="665" t="s">
        <v>706</v>
      </c>
      <c r="H11" s="665"/>
      <c r="I11" s="665"/>
      <c r="J11" s="665"/>
      <c r="K11" s="665"/>
      <c r="L11" s="665">
        <v>1</v>
      </c>
      <c r="M11" s="665"/>
      <c r="N11" s="665"/>
      <c r="O11" s="665"/>
      <c r="P11" s="666"/>
      <c r="Q11" s="666"/>
    </row>
    <row r="12" spans="1:17" ht="51" customHeight="1" x14ac:dyDescent="0.2">
      <c r="A12" s="665">
        <v>9</v>
      </c>
      <c r="B12" s="796" t="s">
        <v>710</v>
      </c>
      <c r="C12" s="796"/>
      <c r="D12" s="796"/>
      <c r="E12" s="796"/>
      <c r="F12" s="796"/>
      <c r="G12" s="665" t="s">
        <v>711</v>
      </c>
      <c r="H12" s="665"/>
      <c r="I12" s="665"/>
      <c r="J12" s="665"/>
      <c r="K12" s="665"/>
      <c r="L12" s="665">
        <v>120</v>
      </c>
      <c r="M12" s="665"/>
      <c r="N12" s="665"/>
      <c r="O12" s="665"/>
      <c r="P12" s="665"/>
      <c r="Q12" s="666"/>
    </row>
    <row r="13" spans="1:17" ht="38.25" customHeight="1" x14ac:dyDescent="0.2">
      <c r="A13" s="665">
        <v>10</v>
      </c>
      <c r="B13" s="796" t="s">
        <v>712</v>
      </c>
      <c r="C13" s="796"/>
      <c r="D13" s="796"/>
      <c r="E13" s="796"/>
      <c r="F13" s="796"/>
      <c r="G13" s="665" t="s">
        <v>711</v>
      </c>
      <c r="H13" s="665"/>
      <c r="I13" s="665"/>
      <c r="J13" s="665"/>
      <c r="K13" s="665"/>
      <c r="L13" s="665">
        <v>80</v>
      </c>
      <c r="M13" s="665"/>
      <c r="N13" s="665"/>
      <c r="O13" s="665"/>
      <c r="P13" s="665"/>
      <c r="Q13" s="666"/>
    </row>
    <row r="14" spans="1:17" ht="51" customHeight="1" x14ac:dyDescent="0.2">
      <c r="A14" s="665">
        <v>11</v>
      </c>
      <c r="B14" s="796" t="s">
        <v>713</v>
      </c>
      <c r="C14" s="796"/>
      <c r="D14" s="796"/>
      <c r="E14" s="796"/>
      <c r="F14" s="796"/>
      <c r="G14" s="665" t="s">
        <v>714</v>
      </c>
      <c r="H14" s="665"/>
      <c r="I14" s="665"/>
      <c r="J14" s="665"/>
      <c r="K14" s="665"/>
      <c r="L14" s="665">
        <v>1</v>
      </c>
      <c r="M14" s="665"/>
      <c r="N14" s="665"/>
      <c r="O14" s="665"/>
      <c r="P14" s="666"/>
      <c r="Q14" s="666"/>
    </row>
    <row r="15" spans="1:17" ht="63.75" customHeight="1" x14ac:dyDescent="0.2">
      <c r="A15" s="665">
        <v>12</v>
      </c>
      <c r="B15" s="796" t="s">
        <v>715</v>
      </c>
      <c r="C15" s="796"/>
      <c r="D15" s="796"/>
      <c r="E15" s="796"/>
      <c r="F15" s="796"/>
      <c r="G15" s="665" t="s">
        <v>706</v>
      </c>
      <c r="H15" s="665"/>
      <c r="I15" s="665"/>
      <c r="J15" s="665"/>
      <c r="K15" s="665"/>
      <c r="L15" s="665">
        <v>1</v>
      </c>
      <c r="M15" s="665"/>
      <c r="N15" s="665"/>
      <c r="O15" s="665"/>
      <c r="P15" s="666"/>
      <c r="Q15" s="666"/>
    </row>
    <row r="16" spans="1:17" ht="63.75" customHeight="1" x14ac:dyDescent="0.2">
      <c r="A16" s="665">
        <v>13</v>
      </c>
      <c r="B16" s="796" t="s">
        <v>716</v>
      </c>
      <c r="C16" s="796"/>
      <c r="D16" s="796"/>
      <c r="E16" s="796"/>
      <c r="F16" s="796"/>
      <c r="G16" s="665" t="s">
        <v>701</v>
      </c>
      <c r="H16" s="665"/>
      <c r="I16" s="665"/>
      <c r="J16" s="665"/>
      <c r="K16" s="665"/>
      <c r="L16" s="665">
        <v>2</v>
      </c>
      <c r="M16" s="665"/>
      <c r="N16" s="665"/>
      <c r="O16" s="665"/>
      <c r="P16" s="666"/>
      <c r="Q16" s="666"/>
    </row>
    <row r="17" spans="1:17" ht="51" customHeight="1" x14ac:dyDescent="0.2">
      <c r="A17" s="665">
        <v>14</v>
      </c>
      <c r="B17" s="796" t="s">
        <v>717</v>
      </c>
      <c r="C17" s="796"/>
      <c r="D17" s="796"/>
      <c r="E17" s="796"/>
      <c r="F17" s="796"/>
      <c r="G17" s="665" t="s">
        <v>701</v>
      </c>
      <c r="H17" s="665"/>
      <c r="I17" s="665"/>
      <c r="J17" s="665"/>
      <c r="K17" s="665"/>
      <c r="L17" s="665">
        <v>1</v>
      </c>
      <c r="M17" s="665"/>
      <c r="N17" s="665"/>
      <c r="O17" s="665"/>
      <c r="P17" s="666"/>
      <c r="Q17" s="666"/>
    </row>
    <row r="18" spans="1:17" ht="38.25" customHeight="1" x14ac:dyDescent="0.2">
      <c r="A18" s="665">
        <v>15</v>
      </c>
      <c r="B18" s="796" t="s">
        <v>718</v>
      </c>
      <c r="C18" s="796"/>
      <c r="D18" s="796"/>
      <c r="E18" s="796"/>
      <c r="F18" s="796"/>
      <c r="G18" s="665" t="s">
        <v>706</v>
      </c>
      <c r="H18" s="665"/>
      <c r="I18" s="665"/>
      <c r="J18" s="665"/>
      <c r="K18" s="665"/>
      <c r="L18" s="665">
        <v>1</v>
      </c>
      <c r="M18" s="665"/>
      <c r="N18" s="665"/>
      <c r="O18" s="665"/>
      <c r="P18" s="666"/>
      <c r="Q18" s="666"/>
    </row>
    <row r="19" spans="1:17" ht="63.75" customHeight="1" x14ac:dyDescent="0.2">
      <c r="A19" s="665">
        <v>16</v>
      </c>
      <c r="B19" s="796" t="s">
        <v>719</v>
      </c>
      <c r="C19" s="796"/>
      <c r="D19" s="796"/>
      <c r="E19" s="796"/>
      <c r="F19" s="796"/>
      <c r="G19" s="665" t="s">
        <v>652</v>
      </c>
      <c r="H19" s="665"/>
      <c r="I19" s="665"/>
      <c r="J19" s="665"/>
      <c r="K19" s="665"/>
      <c r="L19" s="665">
        <v>1</v>
      </c>
      <c r="M19" s="665"/>
      <c r="N19" s="665"/>
      <c r="O19" s="665"/>
      <c r="P19" s="666"/>
      <c r="Q19" s="666"/>
    </row>
    <row r="20" spans="1:17" ht="63.75" customHeight="1" x14ac:dyDescent="0.2">
      <c r="A20" s="665">
        <v>17</v>
      </c>
      <c r="B20" s="796" t="s">
        <v>720</v>
      </c>
      <c r="C20" s="796"/>
      <c r="D20" s="796"/>
      <c r="E20" s="796"/>
      <c r="F20" s="796"/>
      <c r="G20" s="665" t="s">
        <v>706</v>
      </c>
      <c r="H20" s="665"/>
      <c r="I20" s="665"/>
      <c r="J20" s="665"/>
      <c r="K20" s="665"/>
      <c r="L20" s="665">
        <v>1</v>
      </c>
      <c r="M20" s="665"/>
      <c r="N20" s="665"/>
      <c r="O20" s="665"/>
      <c r="P20" s="666"/>
      <c r="Q20" s="666"/>
    </row>
    <row r="21" spans="1:17" ht="51" customHeight="1" x14ac:dyDescent="0.2">
      <c r="A21" s="665">
        <v>18</v>
      </c>
      <c r="B21" s="796" t="s">
        <v>721</v>
      </c>
      <c r="C21" s="796"/>
      <c r="D21" s="796"/>
      <c r="E21" s="796"/>
      <c r="F21" s="796"/>
      <c r="G21" s="665" t="s">
        <v>706</v>
      </c>
      <c r="H21" s="665"/>
      <c r="I21" s="665"/>
      <c r="J21" s="665"/>
      <c r="K21" s="665"/>
      <c r="L21" s="665">
        <v>1</v>
      </c>
      <c r="M21" s="665"/>
      <c r="N21" s="665"/>
      <c r="O21" s="665"/>
      <c r="P21" s="666"/>
      <c r="Q21" s="666"/>
    </row>
    <row r="22" spans="1:17" x14ac:dyDescent="0.2">
      <c r="C22" s="16"/>
      <c r="D22" s="16"/>
      <c r="E22" s="16"/>
      <c r="F22" s="16"/>
      <c r="H22" s="16"/>
      <c r="I22" s="16"/>
      <c r="J22" s="16"/>
      <c r="K22" s="16"/>
      <c r="M22" s="16"/>
      <c r="N22" s="16"/>
      <c r="O22" s="16"/>
    </row>
    <row r="23" spans="1:17" x14ac:dyDescent="0.2">
      <c r="C23" s="16"/>
      <c r="D23" s="16"/>
      <c r="E23" s="16"/>
      <c r="F23" s="16"/>
      <c r="H23" s="16"/>
      <c r="I23" s="16"/>
      <c r="J23" s="16"/>
      <c r="K23" s="16"/>
      <c r="M23" s="16"/>
      <c r="N23" s="16"/>
      <c r="O23" s="16"/>
    </row>
    <row r="24" spans="1:17" x14ac:dyDescent="0.2">
      <c r="H24" s="16"/>
      <c r="I24" s="16"/>
      <c r="J24" s="16"/>
      <c r="K24" s="16"/>
      <c r="M24" s="16"/>
      <c r="N24" s="16"/>
      <c r="O24" s="16"/>
    </row>
    <row r="25" spans="1:17" x14ac:dyDescent="0.2">
      <c r="H25" s="16"/>
      <c r="I25" s="16"/>
      <c r="J25" s="16"/>
      <c r="K25" s="16"/>
    </row>
  </sheetData>
  <mergeCells count="25">
    <mergeCell ref="H2:K2"/>
    <mergeCell ref="A1:Q1"/>
    <mergeCell ref="B15:F15"/>
    <mergeCell ref="B16:F16"/>
    <mergeCell ref="B17:F17"/>
    <mergeCell ref="B9:F9"/>
    <mergeCell ref="B10:F10"/>
    <mergeCell ref="B11:F11"/>
    <mergeCell ref="B12:F12"/>
    <mergeCell ref="B13:F13"/>
    <mergeCell ref="B14:F14"/>
    <mergeCell ref="B4:F4"/>
    <mergeCell ref="L2:O2"/>
    <mergeCell ref="P2:P3"/>
    <mergeCell ref="Q2:Q3"/>
    <mergeCell ref="B6:F6"/>
    <mergeCell ref="B7:F7"/>
    <mergeCell ref="B8:F8"/>
    <mergeCell ref="A2:A3"/>
    <mergeCell ref="B21:F21"/>
    <mergeCell ref="B19:F19"/>
    <mergeCell ref="B20:F20"/>
    <mergeCell ref="B18:F18"/>
    <mergeCell ref="B2:F3"/>
    <mergeCell ref="B5:F5"/>
  </mergeCells>
  <pageMargins left="0.7" right="0.7" top="0.75" bottom="0.75" header="0.3" footer="0.3"/>
  <pageSetup paperSize="9" scale="5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7"/>
  <dimension ref="A1:O438"/>
  <sheetViews>
    <sheetView workbookViewId="0">
      <selection sqref="A1:L1"/>
    </sheetView>
  </sheetViews>
  <sheetFormatPr defaultColWidth="8.7109375" defaultRowHeight="12.75" x14ac:dyDescent="0.2"/>
  <cols>
    <col min="1" max="1" width="4.28515625" style="2" customWidth="1"/>
    <col min="2" max="2" width="9.42578125" style="3" customWidth="1"/>
    <col min="3" max="3" width="13.7109375" style="4" customWidth="1"/>
    <col min="4" max="4" width="10.28515625" style="4" customWidth="1"/>
    <col min="5" max="5" width="17.42578125" style="4" customWidth="1"/>
    <col min="6" max="6" width="7.28515625" style="4" customWidth="1"/>
    <col min="7" max="8" width="8.7109375" style="5" customWidth="1"/>
    <col min="9" max="9" width="11" style="1" customWidth="1"/>
    <col min="10" max="10" width="12" style="1" customWidth="1"/>
    <col min="11" max="11" width="14.42578125" style="1" customWidth="1"/>
    <col min="12" max="12" width="17.7109375" style="1" customWidth="1"/>
    <col min="13" max="13" width="23.140625" style="1" hidden="1" customWidth="1"/>
    <col min="14" max="14" width="12.5703125" style="1" hidden="1" customWidth="1"/>
    <col min="15" max="15" width="9.42578125" style="1" hidden="1" customWidth="1"/>
    <col min="16" max="16" width="11.28515625" style="1" bestFit="1" customWidth="1"/>
    <col min="17" max="16384" width="8.7109375" style="1"/>
  </cols>
  <sheetData>
    <row r="1" spans="1:14" s="174" customFormat="1" ht="35.25" customHeight="1" thickTop="1" x14ac:dyDescent="0.2">
      <c r="A1" s="740" t="str">
        <f>Mumty!A1</f>
        <v>SCHOOL &amp; SKILL CENTER AT BAIKER BALOCHISTAN</v>
      </c>
      <c r="B1" s="741"/>
      <c r="C1" s="741"/>
      <c r="D1" s="741"/>
      <c r="E1" s="741"/>
      <c r="F1" s="741"/>
      <c r="G1" s="741"/>
      <c r="H1" s="741"/>
      <c r="I1" s="741"/>
      <c r="J1" s="741"/>
      <c r="K1" s="741"/>
      <c r="L1" s="742"/>
    </row>
    <row r="2" spans="1:14" s="174" customFormat="1" ht="18" customHeight="1" x14ac:dyDescent="0.2">
      <c r="A2" s="690" t="s">
        <v>52</v>
      </c>
      <c r="B2" s="691"/>
      <c r="C2" s="691"/>
      <c r="D2" s="691"/>
      <c r="E2" s="691"/>
      <c r="F2" s="691"/>
      <c r="G2" s="691"/>
      <c r="H2" s="691"/>
      <c r="I2" s="691"/>
      <c r="J2" s="691"/>
      <c r="K2" s="691"/>
      <c r="L2" s="692"/>
    </row>
    <row r="3" spans="1:14" s="174" customFormat="1" ht="20.25" customHeight="1" x14ac:dyDescent="0.2">
      <c r="A3" s="743" t="s">
        <v>0</v>
      </c>
      <c r="B3" s="695" t="s">
        <v>1</v>
      </c>
      <c r="C3" s="695"/>
      <c r="D3" s="695"/>
      <c r="E3" s="695"/>
      <c r="F3" s="695"/>
      <c r="G3" s="483"/>
      <c r="H3" s="744" t="s">
        <v>2</v>
      </c>
      <c r="I3" s="744"/>
      <c r="J3" s="744"/>
      <c r="K3" s="744"/>
      <c r="L3" s="699" t="s">
        <v>3</v>
      </c>
    </row>
    <row r="4" spans="1:14" s="174" customFormat="1" ht="24.75" customHeight="1" x14ac:dyDescent="0.2">
      <c r="A4" s="743"/>
      <c r="B4" s="695"/>
      <c r="C4" s="695"/>
      <c r="D4" s="695"/>
      <c r="E4" s="695"/>
      <c r="F4" s="695"/>
      <c r="G4" s="437" t="s">
        <v>5</v>
      </c>
      <c r="H4" s="437" t="s">
        <v>4</v>
      </c>
      <c r="I4" s="484" t="s">
        <v>8</v>
      </c>
      <c r="J4" s="484" t="s">
        <v>7</v>
      </c>
      <c r="K4" s="484" t="s">
        <v>6</v>
      </c>
      <c r="L4" s="699"/>
    </row>
    <row r="5" spans="1:14" s="174" customFormat="1" ht="35.25" customHeight="1" x14ac:dyDescent="0.2">
      <c r="A5" s="175">
        <v>1</v>
      </c>
      <c r="B5" s="735" t="s">
        <v>449</v>
      </c>
      <c r="C5" s="815"/>
      <c r="D5" s="815"/>
      <c r="E5" s="815"/>
      <c r="F5" s="815"/>
      <c r="G5" s="177"/>
      <c r="H5" s="177"/>
      <c r="I5" s="178"/>
      <c r="J5" s="178"/>
      <c r="K5" s="178"/>
      <c r="L5" s="179"/>
      <c r="M5" s="174" t="s">
        <v>187</v>
      </c>
      <c r="N5" s="174" t="s">
        <v>189</v>
      </c>
    </row>
    <row r="6" spans="1:14" s="174" customFormat="1" ht="41.25" customHeight="1" x14ac:dyDescent="0.2">
      <c r="A6" s="185"/>
      <c r="B6" s="284" t="s">
        <v>430</v>
      </c>
      <c r="C6" s="181">
        <v>8</v>
      </c>
      <c r="D6" s="181">
        <v>6</v>
      </c>
      <c r="E6" s="181">
        <v>5</v>
      </c>
      <c r="F6" s="286"/>
      <c r="G6" s="181" t="s">
        <v>9</v>
      </c>
      <c r="H6" s="181">
        <v>1</v>
      </c>
      <c r="I6" s="182">
        <f>C6+C7*2</f>
        <v>9.5</v>
      </c>
      <c r="J6" s="182">
        <f>D6+C7*2</f>
        <v>7.5</v>
      </c>
      <c r="K6" s="183">
        <f>E6+E7*2+2</f>
        <v>8</v>
      </c>
      <c r="L6" s="184">
        <f>H6*I6*J6*K6</f>
        <v>570</v>
      </c>
      <c r="M6" s="174" t="s">
        <v>188</v>
      </c>
      <c r="N6" s="174" t="s">
        <v>190</v>
      </c>
    </row>
    <row r="7" spans="1:14" s="174" customFormat="1" ht="36" customHeight="1" x14ac:dyDescent="0.35">
      <c r="A7" s="185"/>
      <c r="B7" s="284"/>
      <c r="C7" s="285">
        <v>0.75</v>
      </c>
      <c r="D7" s="285">
        <v>0.66</v>
      </c>
      <c r="E7" s="285">
        <v>0.5</v>
      </c>
      <c r="F7" s="286"/>
      <c r="G7" s="186"/>
      <c r="H7" s="186"/>
      <c r="I7" s="686" t="s">
        <v>10</v>
      </c>
      <c r="J7" s="686"/>
      <c r="K7" s="686"/>
      <c r="L7" s="187">
        <f>SUM(L6:L6)</f>
        <v>570</v>
      </c>
      <c r="M7" s="174" t="s">
        <v>257</v>
      </c>
      <c r="N7" s="174">
        <f>I6*J6</f>
        <v>71.25</v>
      </c>
    </row>
    <row r="8" spans="1:14" s="174" customFormat="1" ht="35.25" customHeight="1" x14ac:dyDescent="0.2">
      <c r="A8" s="175">
        <v>2</v>
      </c>
      <c r="B8" s="814" t="s">
        <v>47</v>
      </c>
      <c r="C8" s="815"/>
      <c r="D8" s="815"/>
      <c r="E8" s="815"/>
      <c r="F8" s="815"/>
      <c r="G8" s="177"/>
      <c r="H8" s="177"/>
      <c r="I8" s="178"/>
      <c r="J8" s="178"/>
      <c r="K8" s="178"/>
      <c r="L8" s="179"/>
    </row>
    <row r="9" spans="1:14" s="174" customFormat="1" ht="41.25" customHeight="1" x14ac:dyDescent="0.2">
      <c r="A9" s="185"/>
      <c r="B9" s="737"/>
      <c r="C9" s="737"/>
      <c r="D9" s="737"/>
      <c r="E9" s="737"/>
      <c r="F9" s="737"/>
      <c r="G9" s="181" t="s">
        <v>9</v>
      </c>
      <c r="H9" s="181">
        <f>H6</f>
        <v>1</v>
      </c>
      <c r="I9" s="182">
        <f>C6+C7*2</f>
        <v>9.5</v>
      </c>
      <c r="J9" s="182">
        <f>D6+C7*2</f>
        <v>7.5</v>
      </c>
      <c r="K9" s="183">
        <v>1</v>
      </c>
      <c r="L9" s="184">
        <f t="shared" ref="L9" si="0">H9*I9*J9*K9</f>
        <v>71.25</v>
      </c>
    </row>
    <row r="10" spans="1:14" s="174" customFormat="1" ht="36" customHeight="1" x14ac:dyDescent="0.35">
      <c r="A10" s="185"/>
      <c r="B10" s="163"/>
      <c r="C10" s="163"/>
      <c r="D10" s="163"/>
      <c r="E10" s="163"/>
      <c r="F10" s="163"/>
      <c r="G10" s="186"/>
      <c r="H10" s="186"/>
      <c r="I10" s="686" t="s">
        <v>10</v>
      </c>
      <c r="J10" s="686"/>
      <c r="K10" s="686"/>
      <c r="L10" s="187">
        <f>SUM(L9:L9)</f>
        <v>71.25</v>
      </c>
    </row>
    <row r="11" spans="1:14" s="174" customFormat="1" ht="35.25" customHeight="1" x14ac:dyDescent="0.2">
      <c r="A11" s="175">
        <v>1</v>
      </c>
      <c r="B11" s="814" t="s">
        <v>11</v>
      </c>
      <c r="C11" s="815"/>
      <c r="D11" s="815"/>
      <c r="E11" s="815"/>
      <c r="F11" s="815"/>
      <c r="G11" s="177"/>
      <c r="H11" s="177"/>
      <c r="I11" s="178"/>
      <c r="J11" s="178"/>
      <c r="K11" s="178"/>
      <c r="L11" s="179"/>
    </row>
    <row r="12" spans="1:14" s="174" customFormat="1" ht="41.25" customHeight="1" x14ac:dyDescent="0.2">
      <c r="A12" s="185"/>
      <c r="B12" s="737"/>
      <c r="C12" s="737"/>
      <c r="D12" s="737"/>
      <c r="E12" s="737"/>
      <c r="F12" s="737"/>
      <c r="G12" s="181" t="s">
        <v>9</v>
      </c>
      <c r="H12" s="181">
        <f>H6</f>
        <v>1</v>
      </c>
      <c r="I12" s="182">
        <f>C6+C7*2</f>
        <v>9.5</v>
      </c>
      <c r="J12" s="182">
        <f>D6+C7*2</f>
        <v>7.5</v>
      </c>
      <c r="K12" s="183">
        <v>0.25</v>
      </c>
      <c r="L12" s="184">
        <f t="shared" ref="L12" si="1">H12*I12*J12*K12</f>
        <v>17.8125</v>
      </c>
    </row>
    <row r="13" spans="1:14" s="174" customFormat="1" ht="36" customHeight="1" x14ac:dyDescent="0.35">
      <c r="A13" s="185"/>
      <c r="B13" s="438"/>
      <c r="C13" s="163"/>
      <c r="D13" s="163"/>
      <c r="E13" s="163"/>
      <c r="F13" s="163"/>
      <c r="G13" s="186"/>
      <c r="H13" s="186"/>
      <c r="I13" s="686" t="s">
        <v>10</v>
      </c>
      <c r="J13" s="686"/>
      <c r="K13" s="686"/>
      <c r="L13" s="187">
        <f>SUM(L12:L12)</f>
        <v>17.8125</v>
      </c>
    </row>
    <row r="14" spans="1:14" s="174" customFormat="1" ht="35.25" customHeight="1" x14ac:dyDescent="0.2">
      <c r="A14" s="175">
        <v>2</v>
      </c>
      <c r="B14" s="814" t="s">
        <v>19</v>
      </c>
      <c r="C14" s="815"/>
      <c r="D14" s="815"/>
      <c r="E14" s="815"/>
      <c r="F14" s="815"/>
      <c r="G14" s="177"/>
      <c r="H14" s="177"/>
      <c r="I14" s="178"/>
      <c r="J14" s="178"/>
      <c r="K14" s="178"/>
      <c r="L14" s="179"/>
    </row>
    <row r="15" spans="1:14" s="174" customFormat="1" ht="41.25" customHeight="1" x14ac:dyDescent="0.2">
      <c r="A15" s="185"/>
      <c r="B15" s="737" t="str">
        <f>B6</f>
        <v xml:space="preserve">GF Area </v>
      </c>
      <c r="C15" s="737"/>
      <c r="D15" s="737"/>
      <c r="E15" s="737"/>
      <c r="F15" s="737"/>
      <c r="G15" s="181" t="s">
        <v>9</v>
      </c>
      <c r="H15" s="181">
        <f>H6</f>
        <v>1</v>
      </c>
      <c r="I15" s="182">
        <f>C6+C7*2</f>
        <v>9.5</v>
      </c>
      <c r="J15" s="182">
        <f>D6+C7*2</f>
        <v>7.5</v>
      </c>
      <c r="K15" s="183">
        <f>D7</f>
        <v>0.66</v>
      </c>
      <c r="L15" s="184">
        <f>H15*I15*J15*K15</f>
        <v>47.025000000000006</v>
      </c>
    </row>
    <row r="16" spans="1:14" s="174" customFormat="1" ht="23.25" x14ac:dyDescent="0.35">
      <c r="A16" s="185"/>
      <c r="B16" s="163"/>
      <c r="C16" s="163"/>
      <c r="D16" s="163"/>
      <c r="E16" s="163"/>
      <c r="F16" s="163"/>
      <c r="G16" s="186"/>
      <c r="H16" s="186"/>
      <c r="I16" s="686" t="s">
        <v>10</v>
      </c>
      <c r="J16" s="686"/>
      <c r="K16" s="686"/>
      <c r="L16" s="187">
        <f>SUM(L15:L15)</f>
        <v>47.025000000000006</v>
      </c>
    </row>
    <row r="17" spans="1:12" s="174" customFormat="1" ht="35.25" customHeight="1" x14ac:dyDescent="0.2">
      <c r="A17" s="175">
        <v>3</v>
      </c>
      <c r="B17" s="814" t="s">
        <v>20</v>
      </c>
      <c r="C17" s="815"/>
      <c r="D17" s="815"/>
      <c r="E17" s="815"/>
      <c r="F17" s="815"/>
      <c r="G17" s="177"/>
      <c r="H17" s="177"/>
      <c r="I17" s="178"/>
      <c r="J17" s="178"/>
      <c r="K17" s="178"/>
      <c r="L17" s="179"/>
    </row>
    <row r="18" spans="1:12" s="174" customFormat="1" ht="41.25" customHeight="1" x14ac:dyDescent="0.2">
      <c r="A18" s="185"/>
      <c r="B18" s="737" t="s">
        <v>21</v>
      </c>
      <c r="C18" s="737"/>
      <c r="D18" s="737"/>
      <c r="E18" s="737"/>
      <c r="F18" s="737"/>
      <c r="G18" s="181" t="s">
        <v>9</v>
      </c>
      <c r="H18" s="181">
        <f>H6*2</f>
        <v>2</v>
      </c>
      <c r="I18" s="182">
        <f>C6+C7*2</f>
        <v>9.5</v>
      </c>
      <c r="J18" s="183">
        <f>C7</f>
        <v>0.75</v>
      </c>
      <c r="K18" s="183">
        <f>E6</f>
        <v>5</v>
      </c>
      <c r="L18" s="184">
        <f>H18*I18*J18*K18</f>
        <v>71.25</v>
      </c>
    </row>
    <row r="19" spans="1:12" s="174" customFormat="1" ht="41.25" customHeight="1" x14ac:dyDescent="0.2">
      <c r="A19" s="185"/>
      <c r="B19" s="737" t="s">
        <v>22</v>
      </c>
      <c r="C19" s="737"/>
      <c r="D19" s="737"/>
      <c r="E19" s="737"/>
      <c r="F19" s="737"/>
      <c r="G19" s="181" t="s">
        <v>9</v>
      </c>
      <c r="H19" s="181">
        <f>H6*2</f>
        <v>2</v>
      </c>
      <c r="I19" s="182">
        <f>D6</f>
        <v>6</v>
      </c>
      <c r="J19" s="183">
        <f>C7</f>
        <v>0.75</v>
      </c>
      <c r="K19" s="183">
        <f>E6</f>
        <v>5</v>
      </c>
      <c r="L19" s="184">
        <f>H19*I19*J19*K19</f>
        <v>45</v>
      </c>
    </row>
    <row r="20" spans="1:12" s="174" customFormat="1" ht="23.25" x14ac:dyDescent="0.35">
      <c r="A20" s="185"/>
      <c r="B20" s="163"/>
      <c r="C20" s="163"/>
      <c r="D20" s="163"/>
      <c r="E20" s="163"/>
      <c r="F20" s="163"/>
      <c r="G20" s="186"/>
      <c r="H20" s="186"/>
      <c r="I20" s="686" t="s">
        <v>10</v>
      </c>
      <c r="J20" s="686"/>
      <c r="K20" s="686"/>
      <c r="L20" s="187">
        <f>SUM(L18:L19)</f>
        <v>116.25</v>
      </c>
    </row>
    <row r="21" spans="1:12" s="174" customFormat="1" ht="35.25" customHeight="1" x14ac:dyDescent="0.2">
      <c r="A21" s="175">
        <v>2</v>
      </c>
      <c r="B21" s="814" t="s">
        <v>23</v>
      </c>
      <c r="C21" s="815"/>
      <c r="D21" s="815"/>
      <c r="E21" s="815"/>
      <c r="F21" s="815"/>
      <c r="G21" s="177"/>
      <c r="H21" s="177"/>
      <c r="I21" s="178"/>
      <c r="J21" s="178"/>
      <c r="K21" s="178"/>
      <c r="L21" s="179"/>
    </row>
    <row r="22" spans="1:12" s="174" customFormat="1" ht="41.25" customHeight="1" x14ac:dyDescent="0.2">
      <c r="A22" s="185"/>
      <c r="B22" s="737" t="str">
        <f>B6</f>
        <v xml:space="preserve">GF Area </v>
      </c>
      <c r="C22" s="737"/>
      <c r="D22" s="737"/>
      <c r="E22" s="737"/>
      <c r="F22" s="737"/>
      <c r="G22" s="181" t="s">
        <v>9</v>
      </c>
      <c r="H22" s="181">
        <f>H6</f>
        <v>1</v>
      </c>
      <c r="I22" s="182">
        <f>C6+C7*2</f>
        <v>9.5</v>
      </c>
      <c r="J22" s="182">
        <f>D6+C7*2</f>
        <v>7.5</v>
      </c>
      <c r="K22" s="183">
        <f>E7</f>
        <v>0.5</v>
      </c>
      <c r="L22" s="184">
        <f>H22*I22*J22*K22</f>
        <v>35.625</v>
      </c>
    </row>
    <row r="23" spans="1:12" s="174" customFormat="1" ht="23.25" x14ac:dyDescent="0.35">
      <c r="A23" s="185"/>
      <c r="B23" s="163"/>
      <c r="C23" s="163"/>
      <c r="D23" s="163"/>
      <c r="E23" s="163"/>
      <c r="F23" s="163"/>
      <c r="G23" s="186"/>
      <c r="H23" s="186"/>
      <c r="I23" s="686" t="s">
        <v>10</v>
      </c>
      <c r="J23" s="686"/>
      <c r="K23" s="686"/>
      <c r="L23" s="187">
        <f>SUM(L22:L22)</f>
        <v>35.625</v>
      </c>
    </row>
    <row r="24" spans="1:12" s="174" customFormat="1" ht="35.25" customHeight="1" x14ac:dyDescent="0.2">
      <c r="A24" s="175">
        <v>7</v>
      </c>
      <c r="B24" s="814" t="s">
        <v>48</v>
      </c>
      <c r="C24" s="815"/>
      <c r="D24" s="815"/>
      <c r="E24" s="815"/>
      <c r="F24" s="815"/>
      <c r="G24" s="177"/>
      <c r="H24" s="177"/>
      <c r="I24" s="178"/>
      <c r="J24" s="178"/>
      <c r="K24" s="178"/>
      <c r="L24" s="179"/>
    </row>
    <row r="25" spans="1:12" s="174" customFormat="1" ht="41.25" customHeight="1" x14ac:dyDescent="0.2">
      <c r="A25" s="185"/>
      <c r="B25" s="737" t="s">
        <v>49</v>
      </c>
      <c r="C25" s="737"/>
      <c r="D25" s="737"/>
      <c r="E25" s="737"/>
      <c r="F25" s="737"/>
      <c r="G25" s="181" t="s">
        <v>18</v>
      </c>
      <c r="H25" s="181">
        <f>H6</f>
        <v>1</v>
      </c>
      <c r="I25" s="182">
        <f>C6</f>
        <v>8</v>
      </c>
      <c r="J25" s="182">
        <f>D6</f>
        <v>6</v>
      </c>
      <c r="K25" s="183"/>
      <c r="L25" s="184">
        <f>H25*I25*J25</f>
        <v>48</v>
      </c>
    </row>
    <row r="26" spans="1:12" s="174" customFormat="1" ht="41.25" customHeight="1" x14ac:dyDescent="0.2">
      <c r="A26" s="185"/>
      <c r="B26" s="737" t="s">
        <v>50</v>
      </c>
      <c r="C26" s="737"/>
      <c r="D26" s="737"/>
      <c r="E26" s="737"/>
      <c r="F26" s="737"/>
      <c r="G26" s="181" t="s">
        <v>18</v>
      </c>
      <c r="H26" s="181">
        <f>H6</f>
        <v>1</v>
      </c>
      <c r="I26" s="182">
        <f>(C6+D6)*2</f>
        <v>28</v>
      </c>
      <c r="J26" s="183">
        <f>E6</f>
        <v>5</v>
      </c>
      <c r="K26" s="183"/>
      <c r="L26" s="184">
        <f>H26*I26*J26</f>
        <v>140</v>
      </c>
    </row>
    <row r="27" spans="1:12" s="174" customFormat="1" ht="23.25" x14ac:dyDescent="0.35">
      <c r="A27" s="185"/>
      <c r="B27" s="163"/>
      <c r="C27" s="163"/>
      <c r="D27" s="163"/>
      <c r="E27" s="163"/>
      <c r="F27" s="163"/>
      <c r="G27" s="186"/>
      <c r="H27" s="186"/>
      <c r="I27" s="686" t="s">
        <v>26</v>
      </c>
      <c r="J27" s="686"/>
      <c r="K27" s="686"/>
      <c r="L27" s="187">
        <f>SUM(L25:L26)</f>
        <v>188</v>
      </c>
    </row>
    <row r="28" spans="1:12" s="174" customFormat="1" ht="35.25" customHeight="1" x14ac:dyDescent="0.2">
      <c r="A28" s="175">
        <v>8</v>
      </c>
      <c r="B28" s="814" t="s">
        <v>51</v>
      </c>
      <c r="C28" s="815"/>
      <c r="D28" s="815"/>
      <c r="E28" s="815"/>
      <c r="F28" s="815"/>
      <c r="G28" s="177"/>
      <c r="H28" s="177"/>
      <c r="I28" s="178"/>
      <c r="J28" s="178"/>
      <c r="K28" s="178"/>
      <c r="L28" s="179"/>
    </row>
    <row r="29" spans="1:12" s="174" customFormat="1" ht="41.25" customHeight="1" x14ac:dyDescent="0.2">
      <c r="A29" s="185"/>
      <c r="B29" s="737" t="s">
        <v>49</v>
      </c>
      <c r="C29" s="737"/>
      <c r="D29" s="737"/>
      <c r="E29" s="737"/>
      <c r="F29" s="737"/>
      <c r="G29" s="181" t="s">
        <v>18</v>
      </c>
      <c r="H29" s="181">
        <v>2</v>
      </c>
      <c r="I29" s="182">
        <f>C6</f>
        <v>8</v>
      </c>
      <c r="J29" s="182">
        <f>D6</f>
        <v>6</v>
      </c>
      <c r="K29" s="183"/>
      <c r="L29" s="184">
        <f>H29*I29*J29</f>
        <v>96</v>
      </c>
    </row>
    <row r="30" spans="1:12" s="174" customFormat="1" ht="41.25" customHeight="1" x14ac:dyDescent="0.2">
      <c r="A30" s="185"/>
      <c r="B30" s="737" t="s">
        <v>50</v>
      </c>
      <c r="C30" s="737"/>
      <c r="D30" s="737"/>
      <c r="E30" s="737"/>
      <c r="F30" s="737"/>
      <c r="G30" s="181" t="s">
        <v>18</v>
      </c>
      <c r="H30" s="181">
        <v>2</v>
      </c>
      <c r="I30" s="182">
        <f>(C6+D6)*2</f>
        <v>28</v>
      </c>
      <c r="J30" s="183">
        <f>E6</f>
        <v>5</v>
      </c>
      <c r="K30" s="183"/>
      <c r="L30" s="184">
        <f>H30*I30*J30</f>
        <v>280</v>
      </c>
    </row>
    <row r="31" spans="1:12" s="174" customFormat="1" ht="23.25" x14ac:dyDescent="0.35">
      <c r="A31" s="185"/>
      <c r="B31" s="163"/>
      <c r="C31" s="163"/>
      <c r="D31" s="163"/>
      <c r="E31" s="163"/>
      <c r="F31" s="163"/>
      <c r="G31" s="186"/>
      <c r="H31" s="186"/>
      <c r="I31" s="686" t="s">
        <v>26</v>
      </c>
      <c r="J31" s="686"/>
      <c r="K31" s="686"/>
      <c r="L31" s="187">
        <f>SUM(L29:L30)</f>
        <v>376</v>
      </c>
    </row>
    <row r="32" spans="1:12" s="174" customFormat="1" x14ac:dyDescent="0.2">
      <c r="A32" s="188"/>
      <c r="B32" s="189"/>
      <c r="C32" s="288"/>
      <c r="D32" s="288"/>
      <c r="E32" s="288"/>
      <c r="F32" s="288"/>
      <c r="G32" s="190"/>
      <c r="H32" s="190"/>
    </row>
    <row r="33" spans="1:8" s="174" customFormat="1" x14ac:dyDescent="0.2">
      <c r="A33" s="188"/>
      <c r="B33" s="189"/>
      <c r="C33" s="288"/>
      <c r="D33" s="288"/>
      <c r="E33" s="288"/>
      <c r="F33" s="288"/>
      <c r="G33" s="190"/>
      <c r="H33" s="190"/>
    </row>
    <row r="34" spans="1:8" s="174" customFormat="1" x14ac:dyDescent="0.2">
      <c r="A34" s="188"/>
      <c r="B34" s="189"/>
      <c r="C34" s="288"/>
      <c r="D34" s="288"/>
      <c r="E34" s="288"/>
      <c r="F34" s="288"/>
      <c r="G34" s="190"/>
      <c r="H34" s="190"/>
    </row>
    <row r="35" spans="1:8" s="174" customFormat="1" x14ac:dyDescent="0.2">
      <c r="A35" s="188"/>
      <c r="B35" s="189"/>
      <c r="C35" s="288"/>
      <c r="D35" s="288"/>
      <c r="E35" s="288"/>
      <c r="F35" s="288"/>
      <c r="G35" s="190"/>
      <c r="H35" s="190"/>
    </row>
    <row r="36" spans="1:8" s="174" customFormat="1" x14ac:dyDescent="0.2">
      <c r="A36" s="188"/>
      <c r="B36" s="189"/>
      <c r="C36" s="288"/>
      <c r="D36" s="288"/>
      <c r="E36" s="288"/>
      <c r="F36" s="288"/>
      <c r="G36" s="190"/>
      <c r="H36" s="190"/>
    </row>
    <row r="37" spans="1:8" s="174" customFormat="1" x14ac:dyDescent="0.2">
      <c r="A37" s="188"/>
      <c r="B37" s="189"/>
      <c r="C37" s="288"/>
      <c r="D37" s="288"/>
      <c r="E37" s="288"/>
      <c r="F37" s="288"/>
      <c r="G37" s="190"/>
      <c r="H37" s="190"/>
    </row>
    <row r="38" spans="1:8" s="174" customFormat="1" x14ac:dyDescent="0.2">
      <c r="A38" s="188"/>
      <c r="B38" s="189"/>
      <c r="C38" s="288"/>
      <c r="D38" s="288"/>
      <c r="E38" s="288"/>
      <c r="F38" s="288"/>
      <c r="G38" s="190"/>
      <c r="H38" s="190"/>
    </row>
    <row r="39" spans="1:8" s="174" customFormat="1" x14ac:dyDescent="0.2">
      <c r="A39" s="188"/>
      <c r="B39" s="189"/>
      <c r="C39" s="288"/>
      <c r="D39" s="288"/>
      <c r="E39" s="288"/>
      <c r="F39" s="288"/>
      <c r="G39" s="190"/>
      <c r="H39" s="190"/>
    </row>
    <row r="40" spans="1:8" s="174" customFormat="1" x14ac:dyDescent="0.2">
      <c r="A40" s="188"/>
      <c r="B40" s="189"/>
      <c r="C40" s="288"/>
      <c r="D40" s="288"/>
      <c r="E40" s="288"/>
      <c r="F40" s="288"/>
      <c r="G40" s="190"/>
      <c r="H40" s="190"/>
    </row>
    <row r="41" spans="1:8" s="174" customFormat="1" x14ac:dyDescent="0.2">
      <c r="A41" s="188"/>
      <c r="B41" s="189"/>
      <c r="C41" s="288"/>
      <c r="D41" s="288"/>
      <c r="E41" s="288"/>
      <c r="F41" s="288"/>
      <c r="G41" s="190"/>
      <c r="H41" s="190"/>
    </row>
    <row r="42" spans="1:8" s="174" customFormat="1" x14ac:dyDescent="0.2">
      <c r="A42" s="188"/>
      <c r="B42" s="189"/>
      <c r="C42" s="288"/>
      <c r="D42" s="288"/>
      <c r="E42" s="288"/>
      <c r="F42" s="288"/>
      <c r="G42" s="190"/>
      <c r="H42" s="190"/>
    </row>
    <row r="43" spans="1:8" s="174" customFormat="1" x14ac:dyDescent="0.2">
      <c r="A43" s="188"/>
      <c r="B43" s="189"/>
      <c r="C43" s="288"/>
      <c r="D43" s="288"/>
      <c r="E43" s="288"/>
      <c r="F43" s="288"/>
      <c r="G43" s="190"/>
      <c r="H43" s="190"/>
    </row>
    <row r="44" spans="1:8" s="174" customFormat="1" x14ac:dyDescent="0.2">
      <c r="A44" s="188"/>
      <c r="B44" s="189"/>
      <c r="C44" s="288"/>
      <c r="D44" s="288"/>
      <c r="E44" s="288"/>
      <c r="F44" s="288"/>
      <c r="G44" s="190"/>
      <c r="H44" s="190"/>
    </row>
    <row r="45" spans="1:8" s="174" customFormat="1" x14ac:dyDescent="0.2">
      <c r="A45" s="188"/>
      <c r="B45" s="189"/>
      <c r="C45" s="288"/>
      <c r="D45" s="288"/>
      <c r="E45" s="288"/>
      <c r="F45" s="288"/>
      <c r="G45" s="190"/>
      <c r="H45" s="190"/>
    </row>
    <row r="46" spans="1:8" s="174" customFormat="1" x14ac:dyDescent="0.2">
      <c r="A46" s="188"/>
      <c r="B46" s="189"/>
      <c r="C46" s="288"/>
      <c r="D46" s="288"/>
      <c r="E46" s="288"/>
      <c r="F46" s="288"/>
      <c r="G46" s="190"/>
      <c r="H46" s="190"/>
    </row>
    <row r="47" spans="1:8" s="174" customFormat="1" x14ac:dyDescent="0.2">
      <c r="A47" s="188"/>
      <c r="B47" s="189"/>
      <c r="C47" s="288"/>
      <c r="D47" s="288"/>
      <c r="E47" s="288"/>
      <c r="F47" s="288"/>
      <c r="G47" s="190"/>
      <c r="H47" s="190"/>
    </row>
    <row r="48" spans="1:8" s="174" customFormat="1" x14ac:dyDescent="0.2">
      <c r="A48" s="188"/>
      <c r="B48" s="189"/>
      <c r="C48" s="288"/>
      <c r="D48" s="288"/>
      <c r="E48" s="288"/>
      <c r="F48" s="288"/>
      <c r="G48" s="190"/>
      <c r="H48" s="190"/>
    </row>
    <row r="49" spans="1:8" s="174" customFormat="1" x14ac:dyDescent="0.2">
      <c r="A49" s="188"/>
      <c r="B49" s="189"/>
      <c r="C49" s="288"/>
      <c r="D49" s="288"/>
      <c r="E49" s="288"/>
      <c r="F49" s="288"/>
      <c r="G49" s="190"/>
      <c r="H49" s="190"/>
    </row>
    <row r="50" spans="1:8" s="174" customFormat="1" x14ac:dyDescent="0.2">
      <c r="A50" s="188"/>
      <c r="B50" s="189"/>
      <c r="C50" s="288"/>
      <c r="D50" s="288"/>
      <c r="E50" s="288"/>
      <c r="F50" s="288"/>
      <c r="G50" s="190"/>
      <c r="H50" s="190"/>
    </row>
    <row r="51" spans="1:8" s="174" customFormat="1" x14ac:dyDescent="0.2">
      <c r="A51" s="188"/>
      <c r="B51" s="189"/>
      <c r="C51" s="288"/>
      <c r="D51" s="288"/>
      <c r="E51" s="288"/>
      <c r="F51" s="288"/>
      <c r="G51" s="190"/>
      <c r="H51" s="190"/>
    </row>
    <row r="52" spans="1:8" s="174" customFormat="1" x14ac:dyDescent="0.2">
      <c r="A52" s="188"/>
      <c r="B52" s="189"/>
      <c r="C52" s="288"/>
      <c r="D52" s="288"/>
      <c r="E52" s="288"/>
      <c r="F52" s="288"/>
      <c r="G52" s="190"/>
      <c r="H52" s="190"/>
    </row>
    <row r="53" spans="1:8" s="174" customFormat="1" x14ac:dyDescent="0.2">
      <c r="A53" s="188"/>
      <c r="B53" s="189"/>
      <c r="C53" s="288"/>
      <c r="D53" s="288"/>
      <c r="E53" s="288"/>
      <c r="F53" s="288"/>
      <c r="G53" s="190"/>
      <c r="H53" s="190"/>
    </row>
    <row r="54" spans="1:8" s="174" customFormat="1" x14ac:dyDescent="0.2">
      <c r="A54" s="188"/>
      <c r="B54" s="189"/>
      <c r="C54" s="288"/>
      <c r="D54" s="288"/>
      <c r="E54" s="288"/>
      <c r="F54" s="288"/>
      <c r="G54" s="190"/>
      <c r="H54" s="190"/>
    </row>
    <row r="55" spans="1:8" s="174" customFormat="1" x14ac:dyDescent="0.2">
      <c r="A55" s="188"/>
      <c r="B55" s="189"/>
      <c r="C55" s="288"/>
      <c r="D55" s="288"/>
      <c r="E55" s="288"/>
      <c r="F55" s="288"/>
      <c r="G55" s="190"/>
      <c r="H55" s="190"/>
    </row>
    <row r="56" spans="1:8" s="174" customFormat="1" x14ac:dyDescent="0.2">
      <c r="A56" s="188"/>
      <c r="B56" s="189"/>
      <c r="C56" s="288"/>
      <c r="D56" s="288"/>
      <c r="E56" s="288"/>
      <c r="F56" s="288"/>
      <c r="G56" s="190"/>
      <c r="H56" s="190"/>
    </row>
    <row r="57" spans="1:8" s="174" customFormat="1" x14ac:dyDescent="0.2">
      <c r="A57" s="188"/>
      <c r="B57" s="189"/>
      <c r="C57" s="288"/>
      <c r="D57" s="288"/>
      <c r="E57" s="288"/>
      <c r="F57" s="288"/>
      <c r="G57" s="190"/>
      <c r="H57" s="190"/>
    </row>
    <row r="58" spans="1:8" s="174" customFormat="1" x14ac:dyDescent="0.2">
      <c r="A58" s="188"/>
      <c r="B58" s="189"/>
      <c r="C58" s="288"/>
      <c r="D58" s="288"/>
      <c r="E58" s="288"/>
      <c r="F58" s="288"/>
      <c r="G58" s="190"/>
      <c r="H58" s="190"/>
    </row>
    <row r="59" spans="1:8" s="174" customFormat="1" x14ac:dyDescent="0.2">
      <c r="A59" s="188"/>
      <c r="B59" s="189"/>
      <c r="C59" s="288"/>
      <c r="D59" s="288"/>
      <c r="E59" s="288"/>
      <c r="F59" s="288"/>
      <c r="G59" s="190"/>
      <c r="H59" s="190"/>
    </row>
    <row r="60" spans="1:8" s="174" customFormat="1" x14ac:dyDescent="0.2">
      <c r="A60" s="188"/>
      <c r="B60" s="189"/>
      <c r="C60" s="288"/>
      <c r="D60" s="288"/>
      <c r="E60" s="288"/>
      <c r="F60" s="288"/>
      <c r="G60" s="190"/>
      <c r="H60" s="190"/>
    </row>
    <row r="61" spans="1:8" s="174" customFormat="1" x14ac:dyDescent="0.2">
      <c r="A61" s="188"/>
      <c r="B61" s="189"/>
      <c r="C61" s="288"/>
      <c r="D61" s="288"/>
      <c r="E61" s="288"/>
      <c r="F61" s="288"/>
      <c r="G61" s="190"/>
      <c r="H61" s="190"/>
    </row>
    <row r="62" spans="1:8" s="174" customFormat="1" x14ac:dyDescent="0.2">
      <c r="A62" s="188"/>
      <c r="B62" s="189"/>
      <c r="C62" s="288"/>
      <c r="D62" s="288"/>
      <c r="E62" s="288"/>
      <c r="F62" s="288"/>
      <c r="G62" s="190"/>
      <c r="H62" s="190"/>
    </row>
    <row r="63" spans="1:8" s="174" customFormat="1" x14ac:dyDescent="0.2">
      <c r="A63" s="188"/>
      <c r="B63" s="189"/>
      <c r="C63" s="288"/>
      <c r="D63" s="288"/>
      <c r="E63" s="288"/>
      <c r="F63" s="288"/>
      <c r="G63" s="190"/>
      <c r="H63" s="190"/>
    </row>
    <row r="64" spans="1:8" s="174" customFormat="1" x14ac:dyDescent="0.2">
      <c r="A64" s="188"/>
      <c r="B64" s="189"/>
      <c r="C64" s="288"/>
      <c r="D64" s="288"/>
      <c r="E64" s="288"/>
      <c r="F64" s="288"/>
      <c r="G64" s="190"/>
      <c r="H64" s="190"/>
    </row>
    <row r="65" spans="1:8" s="174" customFormat="1" x14ac:dyDescent="0.2">
      <c r="A65" s="188"/>
      <c r="B65" s="189"/>
      <c r="C65" s="288"/>
      <c r="D65" s="288"/>
      <c r="E65" s="288"/>
      <c r="F65" s="288"/>
      <c r="G65" s="190"/>
      <c r="H65" s="190"/>
    </row>
    <row r="66" spans="1:8" s="174" customFormat="1" x14ac:dyDescent="0.2">
      <c r="A66" s="188"/>
      <c r="B66" s="189"/>
      <c r="C66" s="288"/>
      <c r="D66" s="288"/>
      <c r="E66" s="288"/>
      <c r="F66" s="288"/>
      <c r="G66" s="190"/>
      <c r="H66" s="190"/>
    </row>
    <row r="67" spans="1:8" s="174" customFormat="1" x14ac:dyDescent="0.2">
      <c r="A67" s="188"/>
      <c r="B67" s="189"/>
      <c r="C67" s="288"/>
      <c r="D67" s="288"/>
      <c r="E67" s="288"/>
      <c r="F67" s="288"/>
      <c r="G67" s="190"/>
      <c r="H67" s="190"/>
    </row>
    <row r="68" spans="1:8" s="174" customFormat="1" x14ac:dyDescent="0.2">
      <c r="A68" s="188"/>
      <c r="B68" s="189"/>
      <c r="C68" s="288"/>
      <c r="D68" s="288"/>
      <c r="E68" s="288"/>
      <c r="F68" s="288"/>
      <c r="G68" s="190"/>
      <c r="H68" s="190"/>
    </row>
    <row r="69" spans="1:8" s="174" customFormat="1" x14ac:dyDescent="0.2">
      <c r="A69" s="188"/>
      <c r="B69" s="189"/>
      <c r="C69" s="288"/>
      <c r="D69" s="288"/>
      <c r="E69" s="288"/>
      <c r="F69" s="288"/>
      <c r="G69" s="190"/>
      <c r="H69" s="190"/>
    </row>
    <row r="70" spans="1:8" s="174" customFormat="1" x14ac:dyDescent="0.2">
      <c r="A70" s="188"/>
      <c r="B70" s="189"/>
      <c r="C70" s="288"/>
      <c r="D70" s="288"/>
      <c r="E70" s="288"/>
      <c r="F70" s="288"/>
      <c r="G70" s="190"/>
      <c r="H70" s="190"/>
    </row>
    <row r="71" spans="1:8" s="174" customFormat="1" x14ac:dyDescent="0.2">
      <c r="A71" s="188"/>
      <c r="B71" s="189"/>
      <c r="C71" s="288"/>
      <c r="D71" s="288"/>
      <c r="E71" s="288"/>
      <c r="F71" s="288"/>
      <c r="G71" s="190"/>
      <c r="H71" s="190"/>
    </row>
    <row r="72" spans="1:8" s="174" customFormat="1" x14ac:dyDescent="0.2">
      <c r="A72" s="188"/>
      <c r="B72" s="189"/>
      <c r="C72" s="288"/>
      <c r="D72" s="288"/>
      <c r="E72" s="288"/>
      <c r="F72" s="288"/>
      <c r="G72" s="190"/>
      <c r="H72" s="190"/>
    </row>
    <row r="73" spans="1:8" s="174" customFormat="1" x14ac:dyDescent="0.2">
      <c r="A73" s="188"/>
      <c r="B73" s="189"/>
      <c r="C73" s="288"/>
      <c r="D73" s="288"/>
      <c r="E73" s="288"/>
      <c r="F73" s="288"/>
      <c r="G73" s="190"/>
      <c r="H73" s="190"/>
    </row>
    <row r="74" spans="1:8" s="174" customFormat="1" x14ac:dyDescent="0.2">
      <c r="A74" s="188"/>
      <c r="B74" s="189"/>
      <c r="C74" s="288"/>
      <c r="D74" s="288"/>
      <c r="E74" s="288"/>
      <c r="F74" s="288"/>
      <c r="G74" s="190"/>
      <c r="H74" s="190"/>
    </row>
    <row r="75" spans="1:8" s="174" customFormat="1" x14ac:dyDescent="0.2">
      <c r="A75" s="188"/>
      <c r="B75" s="189"/>
      <c r="C75" s="288"/>
      <c r="D75" s="288"/>
      <c r="E75" s="288"/>
      <c r="F75" s="288"/>
      <c r="G75" s="190"/>
      <c r="H75" s="190"/>
    </row>
    <row r="76" spans="1:8" s="174" customFormat="1" x14ac:dyDescent="0.2">
      <c r="A76" s="188"/>
      <c r="B76" s="189"/>
      <c r="C76" s="288"/>
      <c r="D76" s="288"/>
      <c r="E76" s="288"/>
      <c r="F76" s="288"/>
      <c r="G76" s="190"/>
      <c r="H76" s="190"/>
    </row>
    <row r="77" spans="1:8" s="174" customFormat="1" x14ac:dyDescent="0.2">
      <c r="A77" s="188"/>
      <c r="B77" s="189"/>
      <c r="C77" s="288"/>
      <c r="D77" s="288"/>
      <c r="E77" s="288"/>
      <c r="F77" s="288"/>
      <c r="G77" s="190"/>
      <c r="H77" s="190"/>
    </row>
    <row r="78" spans="1:8" s="174" customFormat="1" x14ac:dyDescent="0.2">
      <c r="A78" s="188"/>
      <c r="B78" s="189"/>
      <c r="C78" s="288"/>
      <c r="D78" s="288"/>
      <c r="E78" s="288"/>
      <c r="F78" s="288"/>
      <c r="G78" s="190"/>
      <c r="H78" s="190"/>
    </row>
    <row r="79" spans="1:8" s="174" customFormat="1" x14ac:dyDescent="0.2">
      <c r="A79" s="188"/>
      <c r="B79" s="189"/>
      <c r="C79" s="288"/>
      <c r="D79" s="288"/>
      <c r="E79" s="288"/>
      <c r="F79" s="288"/>
      <c r="G79" s="190"/>
      <c r="H79" s="190"/>
    </row>
    <row r="80" spans="1:8" s="174" customFormat="1" x14ac:dyDescent="0.2">
      <c r="A80" s="188"/>
      <c r="B80" s="189"/>
      <c r="C80" s="288"/>
      <c r="D80" s="288"/>
      <c r="E80" s="288"/>
      <c r="F80" s="288"/>
      <c r="G80" s="190"/>
      <c r="H80" s="190"/>
    </row>
    <row r="81" spans="1:8" s="174" customFormat="1" x14ac:dyDescent="0.2">
      <c r="A81" s="188"/>
      <c r="B81" s="189"/>
      <c r="C81" s="288"/>
      <c r="D81" s="288"/>
      <c r="E81" s="288"/>
      <c r="F81" s="288"/>
      <c r="G81" s="190"/>
      <c r="H81" s="190"/>
    </row>
    <row r="82" spans="1:8" s="174" customFormat="1" x14ac:dyDescent="0.2">
      <c r="A82" s="188"/>
      <c r="B82" s="189"/>
      <c r="C82" s="288"/>
      <c r="D82" s="288"/>
      <c r="E82" s="288"/>
      <c r="F82" s="288"/>
      <c r="G82" s="190"/>
      <c r="H82" s="190"/>
    </row>
    <row r="83" spans="1:8" s="174" customFormat="1" x14ac:dyDescent="0.2">
      <c r="A83" s="188"/>
      <c r="B83" s="189"/>
      <c r="C83" s="288"/>
      <c r="D83" s="288"/>
      <c r="E83" s="288"/>
      <c r="F83" s="288"/>
      <c r="G83" s="190"/>
      <c r="H83" s="190"/>
    </row>
    <row r="84" spans="1:8" s="174" customFormat="1" x14ac:dyDescent="0.2">
      <c r="A84" s="188"/>
      <c r="B84" s="189"/>
      <c r="C84" s="288"/>
      <c r="D84" s="288"/>
      <c r="E84" s="288"/>
      <c r="F84" s="288"/>
      <c r="G84" s="190"/>
      <c r="H84" s="190"/>
    </row>
    <row r="85" spans="1:8" s="174" customFormat="1" x14ac:dyDescent="0.2">
      <c r="A85" s="188"/>
      <c r="B85" s="189"/>
      <c r="C85" s="288"/>
      <c r="D85" s="288"/>
      <c r="E85" s="288"/>
      <c r="F85" s="288"/>
      <c r="G85" s="190"/>
      <c r="H85" s="190"/>
    </row>
    <row r="86" spans="1:8" s="174" customFormat="1" x14ac:dyDescent="0.2">
      <c r="A86" s="188"/>
      <c r="B86" s="189"/>
      <c r="C86" s="288"/>
      <c r="D86" s="288"/>
      <c r="E86" s="288"/>
      <c r="F86" s="288"/>
      <c r="G86" s="190"/>
      <c r="H86" s="190"/>
    </row>
    <row r="87" spans="1:8" s="174" customFormat="1" x14ac:dyDescent="0.2">
      <c r="A87" s="188"/>
      <c r="B87" s="189"/>
      <c r="C87" s="288"/>
      <c r="D87" s="288"/>
      <c r="E87" s="288"/>
      <c r="F87" s="288"/>
      <c r="G87" s="190"/>
      <c r="H87" s="190"/>
    </row>
    <row r="88" spans="1:8" s="174" customFormat="1" x14ac:dyDescent="0.2">
      <c r="A88" s="188"/>
      <c r="B88" s="189"/>
      <c r="C88" s="288"/>
      <c r="D88" s="288"/>
      <c r="E88" s="288"/>
      <c r="F88" s="288"/>
      <c r="G88" s="190"/>
      <c r="H88" s="190"/>
    </row>
    <row r="89" spans="1:8" s="174" customFormat="1" x14ac:dyDescent="0.2">
      <c r="A89" s="188"/>
      <c r="B89" s="189"/>
      <c r="C89" s="288"/>
      <c r="D89" s="288"/>
      <c r="E89" s="288"/>
      <c r="F89" s="288"/>
      <c r="G89" s="190"/>
      <c r="H89" s="190"/>
    </row>
    <row r="90" spans="1:8" s="174" customFormat="1" x14ac:dyDescent="0.2">
      <c r="A90" s="188"/>
      <c r="B90" s="189"/>
      <c r="C90" s="288"/>
      <c r="D90" s="288"/>
      <c r="E90" s="288"/>
      <c r="F90" s="288"/>
      <c r="G90" s="190"/>
      <c r="H90" s="190"/>
    </row>
    <row r="91" spans="1:8" s="174" customFormat="1" x14ac:dyDescent="0.2">
      <c r="A91" s="188"/>
      <c r="B91" s="189"/>
      <c r="C91" s="288"/>
      <c r="D91" s="288"/>
      <c r="E91" s="288"/>
      <c r="F91" s="288"/>
      <c r="G91" s="190"/>
      <c r="H91" s="190"/>
    </row>
    <row r="92" spans="1:8" s="174" customFormat="1" x14ac:dyDescent="0.2">
      <c r="A92" s="188"/>
      <c r="B92" s="189"/>
      <c r="C92" s="288"/>
      <c r="D92" s="288"/>
      <c r="E92" s="288"/>
      <c r="F92" s="288"/>
      <c r="G92" s="190"/>
      <c r="H92" s="190"/>
    </row>
    <row r="93" spans="1:8" s="174" customFormat="1" x14ac:dyDescent="0.2">
      <c r="A93" s="188"/>
      <c r="B93" s="189"/>
      <c r="C93" s="288"/>
      <c r="D93" s="288"/>
      <c r="E93" s="288"/>
      <c r="F93" s="288"/>
      <c r="G93" s="190"/>
      <c r="H93" s="190"/>
    </row>
    <row r="94" spans="1:8" s="174" customFormat="1" x14ac:dyDescent="0.2">
      <c r="A94" s="188"/>
      <c r="B94" s="189"/>
      <c r="C94" s="288"/>
      <c r="D94" s="288"/>
      <c r="E94" s="288"/>
      <c r="F94" s="288"/>
      <c r="G94" s="190"/>
      <c r="H94" s="190"/>
    </row>
    <row r="95" spans="1:8" s="174" customFormat="1" x14ac:dyDescent="0.2">
      <c r="A95" s="188"/>
      <c r="B95" s="189"/>
      <c r="C95" s="288"/>
      <c r="D95" s="288"/>
      <c r="E95" s="288"/>
      <c r="F95" s="288"/>
      <c r="G95" s="190"/>
      <c r="H95" s="190"/>
    </row>
    <row r="96" spans="1:8" s="174" customFormat="1" x14ac:dyDescent="0.2">
      <c r="A96" s="188"/>
      <c r="B96" s="189"/>
      <c r="C96" s="288"/>
      <c r="D96" s="288"/>
      <c r="E96" s="288"/>
      <c r="F96" s="288"/>
      <c r="G96" s="190"/>
      <c r="H96" s="190"/>
    </row>
    <row r="97" spans="1:8" s="174" customFormat="1" x14ac:dyDescent="0.2">
      <c r="A97" s="188"/>
      <c r="B97" s="189"/>
      <c r="C97" s="288"/>
      <c r="D97" s="288"/>
      <c r="E97" s="288"/>
      <c r="F97" s="288"/>
      <c r="G97" s="190"/>
      <c r="H97" s="190"/>
    </row>
    <row r="98" spans="1:8" s="174" customFormat="1" x14ac:dyDescent="0.2">
      <c r="A98" s="188"/>
      <c r="B98" s="189"/>
      <c r="C98" s="288"/>
      <c r="D98" s="288"/>
      <c r="E98" s="288"/>
      <c r="F98" s="288"/>
      <c r="G98" s="190"/>
      <c r="H98" s="190"/>
    </row>
    <row r="99" spans="1:8" s="174" customFormat="1" x14ac:dyDescent="0.2">
      <c r="A99" s="188"/>
      <c r="B99" s="189"/>
      <c r="C99" s="288"/>
      <c r="D99" s="288"/>
      <c r="E99" s="288"/>
      <c r="F99" s="288"/>
      <c r="G99" s="190"/>
      <c r="H99" s="190"/>
    </row>
    <row r="100" spans="1:8" s="174" customFormat="1" x14ac:dyDescent="0.2">
      <c r="A100" s="188"/>
      <c r="B100" s="189"/>
      <c r="C100" s="288"/>
      <c r="D100" s="288"/>
      <c r="E100" s="288"/>
      <c r="F100" s="288"/>
      <c r="G100" s="190"/>
      <c r="H100" s="190"/>
    </row>
    <row r="101" spans="1:8" s="174" customFormat="1" x14ac:dyDescent="0.2">
      <c r="A101" s="188"/>
      <c r="B101" s="189"/>
      <c r="C101" s="288"/>
      <c r="D101" s="288"/>
      <c r="E101" s="288"/>
      <c r="F101" s="288"/>
      <c r="G101" s="190"/>
      <c r="H101" s="190"/>
    </row>
    <row r="102" spans="1:8" s="174" customFormat="1" x14ac:dyDescent="0.2">
      <c r="A102" s="188"/>
      <c r="B102" s="189"/>
      <c r="C102" s="288"/>
      <c r="D102" s="288"/>
      <c r="E102" s="288"/>
      <c r="F102" s="288"/>
      <c r="G102" s="190"/>
      <c r="H102" s="190"/>
    </row>
    <row r="103" spans="1:8" s="174" customFormat="1" x14ac:dyDescent="0.2">
      <c r="A103" s="188"/>
      <c r="B103" s="189"/>
      <c r="C103" s="288"/>
      <c r="D103" s="288"/>
      <c r="E103" s="288"/>
      <c r="F103" s="288"/>
      <c r="G103" s="190"/>
      <c r="H103" s="190"/>
    </row>
    <row r="104" spans="1:8" s="174" customFormat="1" x14ac:dyDescent="0.2">
      <c r="A104" s="188"/>
      <c r="B104" s="189"/>
      <c r="C104" s="288"/>
      <c r="D104" s="288"/>
      <c r="E104" s="288"/>
      <c r="F104" s="288"/>
      <c r="G104" s="190"/>
      <c r="H104" s="190"/>
    </row>
    <row r="105" spans="1:8" s="174" customFormat="1" x14ac:dyDescent="0.2">
      <c r="A105" s="188"/>
      <c r="B105" s="189"/>
      <c r="C105" s="288"/>
      <c r="D105" s="288"/>
      <c r="E105" s="288"/>
      <c r="F105" s="288"/>
      <c r="G105" s="190"/>
      <c r="H105" s="190"/>
    </row>
    <row r="106" spans="1:8" s="174" customFormat="1" x14ac:dyDescent="0.2">
      <c r="A106" s="188"/>
      <c r="B106" s="189"/>
      <c r="C106" s="288"/>
      <c r="D106" s="288"/>
      <c r="E106" s="288"/>
      <c r="F106" s="288"/>
      <c r="G106" s="190"/>
      <c r="H106" s="190"/>
    </row>
    <row r="107" spans="1:8" s="174" customFormat="1" x14ac:dyDescent="0.2">
      <c r="A107" s="188"/>
      <c r="B107" s="189"/>
      <c r="C107" s="288"/>
      <c r="D107" s="288"/>
      <c r="E107" s="288"/>
      <c r="F107" s="288"/>
      <c r="G107" s="190"/>
      <c r="H107" s="190"/>
    </row>
    <row r="108" spans="1:8" s="174" customFormat="1" x14ac:dyDescent="0.2">
      <c r="A108" s="188"/>
      <c r="B108" s="189"/>
      <c r="C108" s="288"/>
      <c r="D108" s="288"/>
      <c r="E108" s="288"/>
      <c r="F108" s="288"/>
      <c r="G108" s="190"/>
      <c r="H108" s="190"/>
    </row>
    <row r="109" spans="1:8" s="174" customFormat="1" x14ac:dyDescent="0.2">
      <c r="A109" s="188"/>
      <c r="B109" s="189"/>
      <c r="C109" s="288"/>
      <c r="D109" s="288"/>
      <c r="E109" s="288"/>
      <c r="F109" s="288"/>
      <c r="G109" s="190"/>
      <c r="H109" s="190"/>
    </row>
    <row r="110" spans="1:8" s="174" customFormat="1" x14ac:dyDescent="0.2">
      <c r="A110" s="188"/>
      <c r="B110" s="189"/>
      <c r="C110" s="288"/>
      <c r="D110" s="288"/>
      <c r="E110" s="288"/>
      <c r="F110" s="288"/>
      <c r="G110" s="190"/>
      <c r="H110" s="190"/>
    </row>
    <row r="111" spans="1:8" s="174" customFormat="1" x14ac:dyDescent="0.2">
      <c r="A111" s="188"/>
      <c r="B111" s="189"/>
      <c r="C111" s="288"/>
      <c r="D111" s="288"/>
      <c r="E111" s="288"/>
      <c r="F111" s="288"/>
      <c r="G111" s="190"/>
      <c r="H111" s="190"/>
    </row>
    <row r="112" spans="1:8" s="174" customFormat="1" x14ac:dyDescent="0.2">
      <c r="A112" s="188"/>
      <c r="B112" s="189"/>
      <c r="C112" s="288"/>
      <c r="D112" s="288"/>
      <c r="E112" s="288"/>
      <c r="F112" s="288"/>
      <c r="G112" s="190"/>
      <c r="H112" s="190"/>
    </row>
    <row r="113" spans="1:8" s="174" customFormat="1" x14ac:dyDescent="0.2">
      <c r="A113" s="188"/>
      <c r="B113" s="189"/>
      <c r="C113" s="288"/>
      <c r="D113" s="288"/>
      <c r="E113" s="288"/>
      <c r="F113" s="288"/>
      <c r="G113" s="190"/>
      <c r="H113" s="190"/>
    </row>
    <row r="114" spans="1:8" s="174" customFormat="1" x14ac:dyDescent="0.2">
      <c r="A114" s="188"/>
      <c r="B114" s="189"/>
      <c r="C114" s="288"/>
      <c r="D114" s="288"/>
      <c r="E114" s="288"/>
      <c r="F114" s="288"/>
      <c r="G114" s="190"/>
      <c r="H114" s="190"/>
    </row>
    <row r="115" spans="1:8" s="174" customFormat="1" x14ac:dyDescent="0.2">
      <c r="A115" s="188"/>
      <c r="B115" s="189"/>
      <c r="C115" s="288"/>
      <c r="D115" s="288"/>
      <c r="E115" s="288"/>
      <c r="F115" s="288"/>
      <c r="G115" s="190"/>
      <c r="H115" s="190"/>
    </row>
    <row r="116" spans="1:8" s="174" customFormat="1" x14ac:dyDescent="0.2">
      <c r="A116" s="188"/>
      <c r="B116" s="189"/>
      <c r="C116" s="288"/>
      <c r="D116" s="288"/>
      <c r="E116" s="288"/>
      <c r="F116" s="288"/>
      <c r="G116" s="190"/>
      <c r="H116" s="190"/>
    </row>
    <row r="117" spans="1:8" s="174" customFormat="1" x14ac:dyDescent="0.2">
      <c r="A117" s="188"/>
      <c r="B117" s="189"/>
      <c r="C117" s="288"/>
      <c r="D117" s="288"/>
      <c r="E117" s="288"/>
      <c r="F117" s="288"/>
      <c r="G117" s="190"/>
      <c r="H117" s="190"/>
    </row>
    <row r="118" spans="1:8" s="174" customFormat="1" x14ac:dyDescent="0.2">
      <c r="A118" s="188"/>
      <c r="B118" s="189"/>
      <c r="C118" s="288"/>
      <c r="D118" s="288"/>
      <c r="E118" s="288"/>
      <c r="F118" s="288"/>
      <c r="G118" s="190"/>
      <c r="H118" s="190"/>
    </row>
    <row r="119" spans="1:8" s="174" customFormat="1" x14ac:dyDescent="0.2">
      <c r="A119" s="188"/>
      <c r="B119" s="189"/>
      <c r="C119" s="288"/>
      <c r="D119" s="288"/>
      <c r="E119" s="288"/>
      <c r="F119" s="288"/>
      <c r="G119" s="190"/>
      <c r="H119" s="190"/>
    </row>
    <row r="120" spans="1:8" s="174" customFormat="1" x14ac:dyDescent="0.2">
      <c r="A120" s="188"/>
      <c r="B120" s="189"/>
      <c r="C120" s="288"/>
      <c r="D120" s="288"/>
      <c r="E120" s="288"/>
      <c r="F120" s="288"/>
      <c r="G120" s="190"/>
      <c r="H120" s="190"/>
    </row>
    <row r="121" spans="1:8" s="174" customFormat="1" x14ac:dyDescent="0.2">
      <c r="A121" s="188"/>
      <c r="B121" s="189"/>
      <c r="C121" s="288"/>
      <c r="D121" s="288"/>
      <c r="E121" s="288"/>
      <c r="F121" s="288"/>
      <c r="G121" s="190"/>
      <c r="H121" s="190"/>
    </row>
    <row r="122" spans="1:8" s="174" customFormat="1" x14ac:dyDescent="0.2">
      <c r="A122" s="188"/>
      <c r="B122" s="189"/>
      <c r="C122" s="288"/>
      <c r="D122" s="288"/>
      <c r="E122" s="288"/>
      <c r="F122" s="288"/>
      <c r="G122" s="190"/>
      <c r="H122" s="190"/>
    </row>
    <row r="123" spans="1:8" s="174" customFormat="1" x14ac:dyDescent="0.2">
      <c r="A123" s="188"/>
      <c r="B123" s="189"/>
      <c r="C123" s="288"/>
      <c r="D123" s="288"/>
      <c r="E123" s="288"/>
      <c r="F123" s="288"/>
      <c r="G123" s="190"/>
      <c r="H123" s="190"/>
    </row>
    <row r="124" spans="1:8" s="174" customFormat="1" x14ac:dyDescent="0.2">
      <c r="A124" s="188"/>
      <c r="B124" s="189"/>
      <c r="C124" s="288"/>
      <c r="D124" s="288"/>
      <c r="E124" s="288"/>
      <c r="F124" s="288"/>
      <c r="G124" s="190"/>
      <c r="H124" s="190"/>
    </row>
    <row r="125" spans="1:8" s="174" customFormat="1" x14ac:dyDescent="0.2">
      <c r="A125" s="188"/>
      <c r="B125" s="189"/>
      <c r="C125" s="288"/>
      <c r="D125" s="288"/>
      <c r="E125" s="288"/>
      <c r="F125" s="288"/>
      <c r="G125" s="190"/>
      <c r="H125" s="190"/>
    </row>
    <row r="126" spans="1:8" s="174" customFormat="1" x14ac:dyDescent="0.2">
      <c r="A126" s="188"/>
      <c r="B126" s="189"/>
      <c r="C126" s="288"/>
      <c r="D126" s="288"/>
      <c r="E126" s="288"/>
      <c r="F126" s="288"/>
      <c r="G126" s="190"/>
      <c r="H126" s="190"/>
    </row>
    <row r="127" spans="1:8" s="174" customFormat="1" x14ac:dyDescent="0.2">
      <c r="A127" s="188"/>
      <c r="B127" s="189"/>
      <c r="C127" s="288"/>
      <c r="D127" s="288"/>
      <c r="E127" s="288"/>
      <c r="F127" s="288"/>
      <c r="G127" s="190"/>
      <c r="H127" s="190"/>
    </row>
    <row r="128" spans="1:8" s="174" customFormat="1" x14ac:dyDescent="0.2">
      <c r="A128" s="188"/>
      <c r="B128" s="189"/>
      <c r="C128" s="288"/>
      <c r="D128" s="288"/>
      <c r="E128" s="288"/>
      <c r="F128" s="288"/>
      <c r="G128" s="190"/>
      <c r="H128" s="190"/>
    </row>
    <row r="129" spans="1:8" s="174" customFormat="1" x14ac:dyDescent="0.2">
      <c r="A129" s="188"/>
      <c r="B129" s="189"/>
      <c r="C129" s="288"/>
      <c r="D129" s="288"/>
      <c r="E129" s="288"/>
      <c r="F129" s="288"/>
      <c r="G129" s="190"/>
      <c r="H129" s="190"/>
    </row>
    <row r="130" spans="1:8" s="174" customFormat="1" x14ac:dyDescent="0.2">
      <c r="A130" s="188"/>
      <c r="B130" s="189"/>
      <c r="C130" s="288"/>
      <c r="D130" s="288"/>
      <c r="E130" s="288"/>
      <c r="F130" s="288"/>
      <c r="G130" s="190"/>
      <c r="H130" s="190"/>
    </row>
    <row r="131" spans="1:8" s="174" customFormat="1" x14ac:dyDescent="0.2">
      <c r="A131" s="188"/>
      <c r="B131" s="189"/>
      <c r="C131" s="288"/>
      <c r="D131" s="288"/>
      <c r="E131" s="288"/>
      <c r="F131" s="288"/>
      <c r="G131" s="190"/>
      <c r="H131" s="190"/>
    </row>
    <row r="132" spans="1:8" s="174" customFormat="1" x14ac:dyDescent="0.2">
      <c r="A132" s="188"/>
      <c r="B132" s="189"/>
      <c r="C132" s="288"/>
      <c r="D132" s="288"/>
      <c r="E132" s="288"/>
      <c r="F132" s="288"/>
      <c r="G132" s="190"/>
      <c r="H132" s="190"/>
    </row>
    <row r="133" spans="1:8" s="174" customFormat="1" x14ac:dyDescent="0.2">
      <c r="A133" s="188"/>
      <c r="B133" s="189"/>
      <c r="C133" s="288"/>
      <c r="D133" s="288"/>
      <c r="E133" s="288"/>
      <c r="F133" s="288"/>
      <c r="G133" s="190"/>
      <c r="H133" s="190"/>
    </row>
    <row r="134" spans="1:8" s="174" customFormat="1" x14ac:dyDescent="0.2">
      <c r="A134" s="188"/>
      <c r="B134" s="189"/>
      <c r="C134" s="288"/>
      <c r="D134" s="288"/>
      <c r="E134" s="288"/>
      <c r="F134" s="288"/>
      <c r="G134" s="190"/>
      <c r="H134" s="190"/>
    </row>
    <row r="135" spans="1:8" s="174" customFormat="1" x14ac:dyDescent="0.2">
      <c r="A135" s="188"/>
      <c r="B135" s="189"/>
      <c r="C135" s="288"/>
      <c r="D135" s="288"/>
      <c r="E135" s="288"/>
      <c r="F135" s="288"/>
      <c r="G135" s="190"/>
      <c r="H135" s="190"/>
    </row>
    <row r="136" spans="1:8" s="174" customFormat="1" x14ac:dyDescent="0.2">
      <c r="A136" s="188"/>
      <c r="B136" s="189"/>
      <c r="C136" s="288"/>
      <c r="D136" s="288"/>
      <c r="E136" s="288"/>
      <c r="F136" s="288"/>
      <c r="G136" s="190"/>
      <c r="H136" s="190"/>
    </row>
    <row r="137" spans="1:8" s="174" customFormat="1" x14ac:dyDescent="0.2">
      <c r="A137" s="188"/>
      <c r="B137" s="189"/>
      <c r="C137" s="288"/>
      <c r="D137" s="288"/>
      <c r="E137" s="288"/>
      <c r="F137" s="288"/>
      <c r="G137" s="190"/>
      <c r="H137" s="190"/>
    </row>
    <row r="138" spans="1:8" s="174" customFormat="1" x14ac:dyDescent="0.2">
      <c r="A138" s="188"/>
      <c r="B138" s="189"/>
      <c r="C138" s="288"/>
      <c r="D138" s="288"/>
      <c r="E138" s="288"/>
      <c r="F138" s="288"/>
      <c r="G138" s="190"/>
      <c r="H138" s="190"/>
    </row>
    <row r="139" spans="1:8" s="174" customFormat="1" x14ac:dyDescent="0.2">
      <c r="A139" s="188"/>
      <c r="B139" s="189"/>
      <c r="C139" s="288"/>
      <c r="D139" s="288"/>
      <c r="E139" s="288"/>
      <c r="F139" s="288"/>
      <c r="G139" s="190"/>
      <c r="H139" s="190"/>
    </row>
    <row r="140" spans="1:8" s="174" customFormat="1" x14ac:dyDescent="0.2">
      <c r="A140" s="188"/>
      <c r="B140" s="189"/>
      <c r="C140" s="288"/>
      <c r="D140" s="288"/>
      <c r="E140" s="288"/>
      <c r="F140" s="288"/>
      <c r="G140" s="190"/>
      <c r="H140" s="190"/>
    </row>
    <row r="141" spans="1:8" s="174" customFormat="1" x14ac:dyDescent="0.2">
      <c r="A141" s="188"/>
      <c r="B141" s="189"/>
      <c r="C141" s="288"/>
      <c r="D141" s="288"/>
      <c r="E141" s="288"/>
      <c r="F141" s="288"/>
      <c r="G141" s="190"/>
      <c r="H141" s="190"/>
    </row>
    <row r="142" spans="1:8" s="174" customFormat="1" x14ac:dyDescent="0.2">
      <c r="A142" s="188"/>
      <c r="B142" s="189"/>
      <c r="C142" s="288"/>
      <c r="D142" s="288"/>
      <c r="E142" s="288"/>
      <c r="F142" s="288"/>
      <c r="G142" s="190"/>
      <c r="H142" s="190"/>
    </row>
    <row r="143" spans="1:8" s="174" customFormat="1" x14ac:dyDescent="0.2">
      <c r="A143" s="188"/>
      <c r="B143" s="189"/>
      <c r="C143" s="288"/>
      <c r="D143" s="288"/>
      <c r="E143" s="288"/>
      <c r="F143" s="288"/>
      <c r="G143" s="190"/>
      <c r="H143" s="190"/>
    </row>
    <row r="144" spans="1:8" s="174" customFormat="1" x14ac:dyDescent="0.2">
      <c r="A144" s="188"/>
      <c r="B144" s="189"/>
      <c r="C144" s="288"/>
      <c r="D144" s="288"/>
      <c r="E144" s="288"/>
      <c r="F144" s="288"/>
      <c r="G144" s="190"/>
      <c r="H144" s="190"/>
    </row>
    <row r="145" spans="1:8" s="174" customFormat="1" x14ac:dyDescent="0.2">
      <c r="A145" s="188"/>
      <c r="B145" s="189"/>
      <c r="C145" s="288"/>
      <c r="D145" s="288"/>
      <c r="E145" s="288"/>
      <c r="F145" s="288"/>
      <c r="G145" s="190"/>
      <c r="H145" s="190"/>
    </row>
    <row r="146" spans="1:8" s="174" customFormat="1" x14ac:dyDescent="0.2">
      <c r="A146" s="188"/>
      <c r="B146" s="189"/>
      <c r="C146" s="288"/>
      <c r="D146" s="288"/>
      <c r="E146" s="288"/>
      <c r="F146" s="288"/>
      <c r="G146" s="190"/>
      <c r="H146" s="190"/>
    </row>
    <row r="147" spans="1:8" s="174" customFormat="1" x14ac:dyDescent="0.2">
      <c r="A147" s="188"/>
      <c r="B147" s="189"/>
      <c r="C147" s="288"/>
      <c r="D147" s="288"/>
      <c r="E147" s="288"/>
      <c r="F147" s="288"/>
      <c r="G147" s="190"/>
      <c r="H147" s="190"/>
    </row>
    <row r="148" spans="1:8" s="174" customFormat="1" x14ac:dyDescent="0.2">
      <c r="A148" s="188"/>
      <c r="B148" s="189"/>
      <c r="C148" s="288"/>
      <c r="D148" s="288"/>
      <c r="E148" s="288"/>
      <c r="F148" s="288"/>
      <c r="G148" s="190"/>
      <c r="H148" s="190"/>
    </row>
    <row r="149" spans="1:8" s="174" customFormat="1" x14ac:dyDescent="0.2">
      <c r="A149" s="188"/>
      <c r="B149" s="189"/>
      <c r="C149" s="288"/>
      <c r="D149" s="288"/>
      <c r="E149" s="288"/>
      <c r="F149" s="288"/>
      <c r="G149" s="190"/>
      <c r="H149" s="190"/>
    </row>
    <row r="150" spans="1:8" s="174" customFormat="1" x14ac:dyDescent="0.2">
      <c r="A150" s="188"/>
      <c r="B150" s="189"/>
      <c r="C150" s="288"/>
      <c r="D150" s="288"/>
      <c r="E150" s="288"/>
      <c r="F150" s="288"/>
      <c r="G150" s="190"/>
      <c r="H150" s="190"/>
    </row>
    <row r="151" spans="1:8" s="174" customFormat="1" x14ac:dyDescent="0.2">
      <c r="A151" s="188"/>
      <c r="B151" s="189"/>
      <c r="C151" s="288"/>
      <c r="D151" s="288"/>
      <c r="E151" s="288"/>
      <c r="F151" s="288"/>
      <c r="G151" s="190"/>
      <c r="H151" s="190"/>
    </row>
    <row r="152" spans="1:8" s="174" customFormat="1" x14ac:dyDescent="0.2">
      <c r="A152" s="188"/>
      <c r="B152" s="189"/>
      <c r="C152" s="288"/>
      <c r="D152" s="288"/>
      <c r="E152" s="288"/>
      <c r="F152" s="288"/>
      <c r="G152" s="190"/>
      <c r="H152" s="190"/>
    </row>
    <row r="153" spans="1:8" s="174" customFormat="1" x14ac:dyDescent="0.2">
      <c r="A153" s="188"/>
      <c r="B153" s="189"/>
      <c r="C153" s="288"/>
      <c r="D153" s="288"/>
      <c r="E153" s="288"/>
      <c r="F153" s="288"/>
      <c r="G153" s="190"/>
      <c r="H153" s="190"/>
    </row>
    <row r="154" spans="1:8" s="174" customFormat="1" x14ac:dyDescent="0.2">
      <c r="A154" s="188"/>
      <c r="B154" s="189"/>
      <c r="C154" s="288"/>
      <c r="D154" s="288"/>
      <c r="E154" s="288"/>
      <c r="F154" s="288"/>
      <c r="G154" s="190"/>
      <c r="H154" s="190"/>
    </row>
    <row r="155" spans="1:8" s="174" customFormat="1" x14ac:dyDescent="0.2">
      <c r="A155" s="188"/>
      <c r="B155" s="189"/>
      <c r="C155" s="288"/>
      <c r="D155" s="288"/>
      <c r="E155" s="288"/>
      <c r="F155" s="288"/>
      <c r="G155" s="190"/>
      <c r="H155" s="190"/>
    </row>
    <row r="156" spans="1:8" s="174" customFormat="1" x14ac:dyDescent="0.2">
      <c r="A156" s="188"/>
      <c r="B156" s="189"/>
      <c r="C156" s="288"/>
      <c r="D156" s="288"/>
      <c r="E156" s="288"/>
      <c r="F156" s="288"/>
      <c r="G156" s="190"/>
      <c r="H156" s="190"/>
    </row>
    <row r="157" spans="1:8" s="174" customFormat="1" x14ac:dyDescent="0.2">
      <c r="A157" s="188"/>
      <c r="B157" s="189"/>
      <c r="C157" s="288"/>
      <c r="D157" s="288"/>
      <c r="E157" s="288"/>
      <c r="F157" s="288"/>
      <c r="G157" s="190"/>
      <c r="H157" s="190"/>
    </row>
    <row r="158" spans="1:8" s="174" customFormat="1" x14ac:dyDescent="0.2">
      <c r="A158" s="188"/>
      <c r="B158" s="189"/>
      <c r="C158" s="288"/>
      <c r="D158" s="288"/>
      <c r="E158" s="288"/>
      <c r="F158" s="288"/>
      <c r="G158" s="190"/>
      <c r="H158" s="190"/>
    </row>
    <row r="159" spans="1:8" s="174" customFormat="1" x14ac:dyDescent="0.2">
      <c r="A159" s="188"/>
      <c r="B159" s="189"/>
      <c r="C159" s="288"/>
      <c r="D159" s="288"/>
      <c r="E159" s="288"/>
      <c r="F159" s="288"/>
      <c r="G159" s="190"/>
      <c r="H159" s="190"/>
    </row>
    <row r="160" spans="1:8" s="174" customFormat="1" x14ac:dyDescent="0.2">
      <c r="A160" s="188"/>
      <c r="B160" s="189"/>
      <c r="C160" s="288"/>
      <c r="D160" s="288"/>
      <c r="E160" s="288"/>
      <c r="F160" s="288"/>
      <c r="G160" s="190"/>
      <c r="H160" s="190"/>
    </row>
    <row r="161" spans="1:8" s="174" customFormat="1" x14ac:dyDescent="0.2">
      <c r="A161" s="188"/>
      <c r="B161" s="189"/>
      <c r="C161" s="288"/>
      <c r="D161" s="288"/>
      <c r="E161" s="288"/>
      <c r="F161" s="288"/>
      <c r="G161" s="190"/>
      <c r="H161" s="190"/>
    </row>
    <row r="162" spans="1:8" s="174" customFormat="1" x14ac:dyDescent="0.2">
      <c r="A162" s="188"/>
      <c r="B162" s="189"/>
      <c r="C162" s="288"/>
      <c r="D162" s="288"/>
      <c r="E162" s="288"/>
      <c r="F162" s="288"/>
      <c r="G162" s="190"/>
      <c r="H162" s="190"/>
    </row>
    <row r="163" spans="1:8" s="174" customFormat="1" x14ac:dyDescent="0.2">
      <c r="A163" s="188"/>
      <c r="B163" s="189"/>
      <c r="C163" s="288"/>
      <c r="D163" s="288"/>
      <c r="E163" s="288"/>
      <c r="F163" s="288"/>
      <c r="G163" s="190"/>
      <c r="H163" s="190"/>
    </row>
    <row r="164" spans="1:8" s="174" customFormat="1" x14ac:dyDescent="0.2">
      <c r="A164" s="188"/>
      <c r="B164" s="189"/>
      <c r="C164" s="288"/>
      <c r="D164" s="288"/>
      <c r="E164" s="288"/>
      <c r="F164" s="288"/>
      <c r="G164" s="190"/>
      <c r="H164" s="190"/>
    </row>
    <row r="165" spans="1:8" s="174" customFormat="1" x14ac:dyDescent="0.2">
      <c r="A165" s="188"/>
      <c r="B165" s="189"/>
      <c r="C165" s="288"/>
      <c r="D165" s="288"/>
      <c r="E165" s="288"/>
      <c r="F165" s="288"/>
      <c r="G165" s="190"/>
      <c r="H165" s="190"/>
    </row>
    <row r="166" spans="1:8" s="174" customFormat="1" x14ac:dyDescent="0.2">
      <c r="A166" s="188"/>
      <c r="B166" s="189"/>
      <c r="C166" s="288"/>
      <c r="D166" s="288"/>
      <c r="E166" s="288"/>
      <c r="F166" s="288"/>
      <c r="G166" s="190"/>
      <c r="H166" s="190"/>
    </row>
    <row r="167" spans="1:8" s="174" customFormat="1" x14ac:dyDescent="0.2">
      <c r="A167" s="188"/>
      <c r="B167" s="189"/>
      <c r="C167" s="288"/>
      <c r="D167" s="288"/>
      <c r="E167" s="288"/>
      <c r="F167" s="288"/>
      <c r="G167" s="190"/>
      <c r="H167" s="190"/>
    </row>
    <row r="168" spans="1:8" s="174" customFormat="1" x14ac:dyDescent="0.2">
      <c r="A168" s="188"/>
      <c r="B168" s="189"/>
      <c r="C168" s="288"/>
      <c r="D168" s="288"/>
      <c r="E168" s="288"/>
      <c r="F168" s="288"/>
      <c r="G168" s="190"/>
      <c r="H168" s="190"/>
    </row>
    <row r="169" spans="1:8" s="174" customFormat="1" x14ac:dyDescent="0.2">
      <c r="A169" s="188"/>
      <c r="B169" s="189"/>
      <c r="C169" s="288"/>
      <c r="D169" s="288"/>
      <c r="E169" s="288"/>
      <c r="F169" s="288"/>
      <c r="G169" s="190"/>
      <c r="H169" s="190"/>
    </row>
    <row r="170" spans="1:8" s="174" customFormat="1" x14ac:dyDescent="0.2">
      <c r="A170" s="188"/>
      <c r="B170" s="189"/>
      <c r="C170" s="288"/>
      <c r="D170" s="288"/>
      <c r="E170" s="288"/>
      <c r="F170" s="288"/>
      <c r="G170" s="190"/>
      <c r="H170" s="190"/>
    </row>
    <row r="171" spans="1:8" s="174" customFormat="1" x14ac:dyDescent="0.2">
      <c r="A171" s="188"/>
      <c r="B171" s="189"/>
      <c r="C171" s="288"/>
      <c r="D171" s="288"/>
      <c r="E171" s="288"/>
      <c r="F171" s="288"/>
      <c r="G171" s="190"/>
      <c r="H171" s="190"/>
    </row>
    <row r="172" spans="1:8" s="174" customFormat="1" x14ac:dyDescent="0.2">
      <c r="A172" s="188"/>
      <c r="B172" s="189"/>
      <c r="C172" s="288"/>
      <c r="D172" s="288"/>
      <c r="E172" s="288"/>
      <c r="F172" s="288"/>
      <c r="G172" s="190"/>
      <c r="H172" s="190"/>
    </row>
    <row r="173" spans="1:8" s="174" customFormat="1" x14ac:dyDescent="0.2">
      <c r="A173" s="188"/>
      <c r="B173" s="189"/>
      <c r="C173" s="288"/>
      <c r="D173" s="288"/>
      <c r="E173" s="288"/>
      <c r="F173" s="288"/>
      <c r="G173" s="190"/>
      <c r="H173" s="190"/>
    </row>
    <row r="174" spans="1:8" s="174" customFormat="1" x14ac:dyDescent="0.2">
      <c r="A174" s="188"/>
      <c r="B174" s="189"/>
      <c r="C174" s="288"/>
      <c r="D174" s="288"/>
      <c r="E174" s="288"/>
      <c r="F174" s="288"/>
      <c r="G174" s="190"/>
      <c r="H174" s="190"/>
    </row>
    <row r="175" spans="1:8" s="174" customFormat="1" x14ac:dyDescent="0.2">
      <c r="A175" s="188"/>
      <c r="B175" s="189"/>
      <c r="C175" s="288"/>
      <c r="D175" s="288"/>
      <c r="E175" s="288"/>
      <c r="F175" s="288"/>
      <c r="G175" s="190"/>
      <c r="H175" s="190"/>
    </row>
    <row r="176" spans="1:8" s="174" customFormat="1" x14ac:dyDescent="0.2">
      <c r="A176" s="188"/>
      <c r="B176" s="189"/>
      <c r="C176" s="288"/>
      <c r="D176" s="288"/>
      <c r="E176" s="288"/>
      <c r="F176" s="288"/>
      <c r="G176" s="190"/>
      <c r="H176" s="190"/>
    </row>
    <row r="177" spans="1:8" s="174" customFormat="1" x14ac:dyDescent="0.2">
      <c r="A177" s="188"/>
      <c r="B177" s="189"/>
      <c r="C177" s="288"/>
      <c r="D177" s="288"/>
      <c r="E177" s="288"/>
      <c r="F177" s="288"/>
      <c r="G177" s="190"/>
      <c r="H177" s="190"/>
    </row>
    <row r="178" spans="1:8" s="174" customFormat="1" x14ac:dyDescent="0.2">
      <c r="A178" s="188"/>
      <c r="B178" s="189"/>
      <c r="C178" s="288"/>
      <c r="D178" s="288"/>
      <c r="E178" s="288"/>
      <c r="F178" s="288"/>
      <c r="G178" s="190"/>
      <c r="H178" s="190"/>
    </row>
    <row r="179" spans="1:8" s="174" customFormat="1" x14ac:dyDescent="0.2">
      <c r="A179" s="188"/>
      <c r="B179" s="189"/>
      <c r="C179" s="288"/>
      <c r="D179" s="288"/>
      <c r="E179" s="288"/>
      <c r="F179" s="288"/>
      <c r="G179" s="190"/>
      <c r="H179" s="190"/>
    </row>
    <row r="180" spans="1:8" s="174" customFormat="1" x14ac:dyDescent="0.2">
      <c r="A180" s="188"/>
      <c r="B180" s="189"/>
      <c r="C180" s="288"/>
      <c r="D180" s="288"/>
      <c r="E180" s="288"/>
      <c r="F180" s="288"/>
      <c r="G180" s="190"/>
      <c r="H180" s="190"/>
    </row>
    <row r="181" spans="1:8" s="174" customFormat="1" x14ac:dyDescent="0.2">
      <c r="A181" s="188"/>
      <c r="B181" s="189"/>
      <c r="C181" s="288"/>
      <c r="D181" s="288"/>
      <c r="E181" s="288"/>
      <c r="F181" s="288"/>
      <c r="G181" s="190"/>
      <c r="H181" s="190"/>
    </row>
    <row r="182" spans="1:8" s="174" customFormat="1" x14ac:dyDescent="0.2">
      <c r="A182" s="188"/>
      <c r="B182" s="189"/>
      <c r="C182" s="288"/>
      <c r="D182" s="288"/>
      <c r="E182" s="288"/>
      <c r="F182" s="288"/>
      <c r="G182" s="190"/>
      <c r="H182" s="190"/>
    </row>
    <row r="183" spans="1:8" s="174" customFormat="1" x14ac:dyDescent="0.2">
      <c r="A183" s="188"/>
      <c r="B183" s="189"/>
      <c r="C183" s="288"/>
      <c r="D183" s="288"/>
      <c r="E183" s="288"/>
      <c r="F183" s="288"/>
      <c r="G183" s="190"/>
      <c r="H183" s="190"/>
    </row>
    <row r="184" spans="1:8" s="174" customFormat="1" x14ac:dyDescent="0.2">
      <c r="A184" s="188"/>
      <c r="B184" s="189"/>
      <c r="C184" s="288"/>
      <c r="D184" s="288"/>
      <c r="E184" s="288"/>
      <c r="F184" s="288"/>
      <c r="G184" s="190"/>
      <c r="H184" s="190"/>
    </row>
    <row r="185" spans="1:8" s="174" customFormat="1" x14ac:dyDescent="0.2">
      <c r="A185" s="188"/>
      <c r="B185" s="189"/>
      <c r="C185" s="288"/>
      <c r="D185" s="288"/>
      <c r="E185" s="288"/>
      <c r="F185" s="288"/>
      <c r="G185" s="190"/>
      <c r="H185" s="190"/>
    </row>
    <row r="186" spans="1:8" s="174" customFormat="1" x14ac:dyDescent="0.2">
      <c r="A186" s="188"/>
      <c r="B186" s="189"/>
      <c r="C186" s="288"/>
      <c r="D186" s="288"/>
      <c r="E186" s="288"/>
      <c r="F186" s="288"/>
      <c r="G186" s="190"/>
      <c r="H186" s="190"/>
    </row>
    <row r="187" spans="1:8" s="174" customFormat="1" x14ac:dyDescent="0.2">
      <c r="A187" s="188"/>
      <c r="B187" s="189"/>
      <c r="C187" s="288"/>
      <c r="D187" s="288"/>
      <c r="E187" s="288"/>
      <c r="F187" s="288"/>
      <c r="G187" s="190"/>
      <c r="H187" s="190"/>
    </row>
    <row r="188" spans="1:8" s="174" customFormat="1" x14ac:dyDescent="0.2">
      <c r="A188" s="188"/>
      <c r="B188" s="189"/>
      <c r="C188" s="288"/>
      <c r="D188" s="288"/>
      <c r="E188" s="288"/>
      <c r="F188" s="288"/>
      <c r="G188" s="190"/>
      <c r="H188" s="190"/>
    </row>
    <row r="189" spans="1:8" s="174" customFormat="1" x14ac:dyDescent="0.2">
      <c r="A189" s="188"/>
      <c r="B189" s="189"/>
      <c r="C189" s="288"/>
      <c r="D189" s="288"/>
      <c r="E189" s="288"/>
      <c r="F189" s="288"/>
      <c r="G189" s="190"/>
      <c r="H189" s="190"/>
    </row>
    <row r="190" spans="1:8" s="174" customFormat="1" x14ac:dyDescent="0.2">
      <c r="A190" s="188"/>
      <c r="B190" s="189"/>
      <c r="C190" s="288"/>
      <c r="D190" s="288"/>
      <c r="E190" s="288"/>
      <c r="F190" s="288"/>
      <c r="G190" s="190"/>
      <c r="H190" s="190"/>
    </row>
    <row r="191" spans="1:8" s="174" customFormat="1" x14ac:dyDescent="0.2">
      <c r="A191" s="188"/>
      <c r="B191" s="189"/>
      <c r="C191" s="288"/>
      <c r="D191" s="288"/>
      <c r="E191" s="288"/>
      <c r="F191" s="288"/>
      <c r="G191" s="190"/>
      <c r="H191" s="190"/>
    </row>
    <row r="192" spans="1:8" s="174" customFormat="1" x14ac:dyDescent="0.2">
      <c r="A192" s="188"/>
      <c r="B192" s="189"/>
      <c r="C192" s="288"/>
      <c r="D192" s="288"/>
      <c r="E192" s="288"/>
      <c r="F192" s="288"/>
      <c r="G192" s="190"/>
      <c r="H192" s="190"/>
    </row>
    <row r="193" spans="1:8" s="174" customFormat="1" x14ac:dyDescent="0.2">
      <c r="A193" s="188"/>
      <c r="B193" s="189"/>
      <c r="C193" s="288"/>
      <c r="D193" s="288"/>
      <c r="E193" s="288"/>
      <c r="F193" s="288"/>
      <c r="G193" s="190"/>
      <c r="H193" s="190"/>
    </row>
    <row r="194" spans="1:8" s="174" customFormat="1" x14ac:dyDescent="0.2">
      <c r="A194" s="188"/>
      <c r="B194" s="189"/>
      <c r="C194" s="288"/>
      <c r="D194" s="288"/>
      <c r="E194" s="288"/>
      <c r="F194" s="288"/>
      <c r="G194" s="190"/>
      <c r="H194" s="190"/>
    </row>
    <row r="195" spans="1:8" s="174" customFormat="1" x14ac:dyDescent="0.2">
      <c r="A195" s="188"/>
      <c r="B195" s="189"/>
      <c r="C195" s="288"/>
      <c r="D195" s="288"/>
      <c r="E195" s="288"/>
      <c r="F195" s="288"/>
      <c r="G195" s="190"/>
      <c r="H195" s="190"/>
    </row>
    <row r="196" spans="1:8" s="174" customFormat="1" x14ac:dyDescent="0.2">
      <c r="A196" s="188"/>
      <c r="B196" s="189"/>
      <c r="C196" s="288"/>
      <c r="D196" s="288"/>
      <c r="E196" s="288"/>
      <c r="F196" s="288"/>
      <c r="G196" s="190"/>
      <c r="H196" s="190"/>
    </row>
    <row r="197" spans="1:8" s="174" customFormat="1" x14ac:dyDescent="0.2">
      <c r="A197" s="188"/>
      <c r="B197" s="189"/>
      <c r="C197" s="288"/>
      <c r="D197" s="288"/>
      <c r="E197" s="288"/>
      <c r="F197" s="288"/>
      <c r="G197" s="190"/>
      <c r="H197" s="190"/>
    </row>
    <row r="198" spans="1:8" s="174" customFormat="1" x14ac:dyDescent="0.2">
      <c r="A198" s="188"/>
      <c r="B198" s="189"/>
      <c r="C198" s="288"/>
      <c r="D198" s="288"/>
      <c r="E198" s="288"/>
      <c r="F198" s="288"/>
      <c r="G198" s="190"/>
      <c r="H198" s="190"/>
    </row>
    <row r="199" spans="1:8" s="174" customFormat="1" x14ac:dyDescent="0.2">
      <c r="A199" s="188"/>
      <c r="B199" s="189"/>
      <c r="C199" s="288"/>
      <c r="D199" s="288"/>
      <c r="E199" s="288"/>
      <c r="F199" s="288"/>
      <c r="G199" s="190"/>
      <c r="H199" s="190"/>
    </row>
    <row r="200" spans="1:8" s="174" customFormat="1" x14ac:dyDescent="0.2">
      <c r="A200" s="188"/>
      <c r="B200" s="189"/>
      <c r="C200" s="288"/>
      <c r="D200" s="288"/>
      <c r="E200" s="288"/>
      <c r="F200" s="288"/>
      <c r="G200" s="190"/>
      <c r="H200" s="190"/>
    </row>
    <row r="201" spans="1:8" s="174" customFormat="1" x14ac:dyDescent="0.2">
      <c r="A201" s="188"/>
      <c r="B201" s="189"/>
      <c r="C201" s="288"/>
      <c r="D201" s="288"/>
      <c r="E201" s="288"/>
      <c r="F201" s="288"/>
      <c r="G201" s="190"/>
      <c r="H201" s="190"/>
    </row>
    <row r="202" spans="1:8" s="174" customFormat="1" x14ac:dyDescent="0.2">
      <c r="A202" s="188"/>
      <c r="B202" s="189"/>
      <c r="C202" s="288"/>
      <c r="D202" s="288"/>
      <c r="E202" s="288"/>
      <c r="F202" s="288"/>
      <c r="G202" s="190"/>
      <c r="H202" s="190"/>
    </row>
    <row r="203" spans="1:8" s="174" customFormat="1" x14ac:dyDescent="0.2">
      <c r="A203" s="188"/>
      <c r="B203" s="189"/>
      <c r="C203" s="288"/>
      <c r="D203" s="288"/>
      <c r="E203" s="288"/>
      <c r="F203" s="288"/>
      <c r="G203" s="190"/>
      <c r="H203" s="190"/>
    </row>
    <row r="204" spans="1:8" s="174" customFormat="1" x14ac:dyDescent="0.2">
      <c r="A204" s="188"/>
      <c r="B204" s="189"/>
      <c r="C204" s="288"/>
      <c r="D204" s="288"/>
      <c r="E204" s="288"/>
      <c r="F204" s="288"/>
      <c r="G204" s="190"/>
      <c r="H204" s="190"/>
    </row>
    <row r="205" spans="1:8" s="174" customFormat="1" x14ac:dyDescent="0.2">
      <c r="A205" s="188"/>
      <c r="B205" s="189"/>
      <c r="C205" s="288"/>
      <c r="D205" s="288"/>
      <c r="E205" s="288"/>
      <c r="F205" s="288"/>
      <c r="G205" s="190"/>
      <c r="H205" s="190"/>
    </row>
    <row r="206" spans="1:8" s="174" customFormat="1" x14ac:dyDescent="0.2">
      <c r="A206" s="188"/>
      <c r="B206" s="189"/>
      <c r="C206" s="288"/>
      <c r="D206" s="288"/>
      <c r="E206" s="288"/>
      <c r="F206" s="288"/>
      <c r="G206" s="190"/>
      <c r="H206" s="190"/>
    </row>
    <row r="207" spans="1:8" s="174" customFormat="1" x14ac:dyDescent="0.2">
      <c r="A207" s="188"/>
      <c r="B207" s="189"/>
      <c r="C207" s="288"/>
      <c r="D207" s="288"/>
      <c r="E207" s="288"/>
      <c r="F207" s="288"/>
      <c r="G207" s="190"/>
      <c r="H207" s="190"/>
    </row>
    <row r="208" spans="1:8" s="174" customFormat="1" x14ac:dyDescent="0.2">
      <c r="A208" s="188"/>
      <c r="B208" s="189"/>
      <c r="C208" s="288"/>
      <c r="D208" s="288"/>
      <c r="E208" s="288"/>
      <c r="F208" s="288"/>
      <c r="G208" s="190"/>
      <c r="H208" s="190"/>
    </row>
    <row r="209" spans="1:8" s="174" customFormat="1" x14ac:dyDescent="0.2">
      <c r="A209" s="188"/>
      <c r="B209" s="189"/>
      <c r="C209" s="288"/>
      <c r="D209" s="288"/>
      <c r="E209" s="288"/>
      <c r="F209" s="288"/>
      <c r="G209" s="190"/>
      <c r="H209" s="190"/>
    </row>
    <row r="210" spans="1:8" s="174" customFormat="1" x14ac:dyDescent="0.2">
      <c r="A210" s="188"/>
      <c r="B210" s="189"/>
      <c r="C210" s="288"/>
      <c r="D210" s="288"/>
      <c r="E210" s="288"/>
      <c r="F210" s="288"/>
      <c r="G210" s="190"/>
      <c r="H210" s="190"/>
    </row>
    <row r="211" spans="1:8" s="174" customFormat="1" x14ac:dyDescent="0.2">
      <c r="A211" s="188"/>
      <c r="B211" s="189"/>
      <c r="C211" s="288"/>
      <c r="D211" s="288"/>
      <c r="E211" s="288"/>
      <c r="F211" s="288"/>
      <c r="G211" s="190"/>
      <c r="H211" s="190"/>
    </row>
    <row r="212" spans="1:8" s="174" customFormat="1" x14ac:dyDescent="0.2">
      <c r="A212" s="188"/>
      <c r="B212" s="189"/>
      <c r="C212" s="288"/>
      <c r="D212" s="288"/>
      <c r="E212" s="288"/>
      <c r="F212" s="288"/>
      <c r="G212" s="190"/>
      <c r="H212" s="190"/>
    </row>
    <row r="213" spans="1:8" s="174" customFormat="1" x14ac:dyDescent="0.2">
      <c r="A213" s="188"/>
      <c r="B213" s="189"/>
      <c r="C213" s="288"/>
      <c r="D213" s="288"/>
      <c r="E213" s="288"/>
      <c r="F213" s="288"/>
      <c r="G213" s="190"/>
      <c r="H213" s="190"/>
    </row>
    <row r="214" spans="1:8" s="174" customFormat="1" x14ac:dyDescent="0.2">
      <c r="A214" s="188"/>
      <c r="B214" s="189"/>
      <c r="C214" s="288"/>
      <c r="D214" s="288"/>
      <c r="E214" s="288"/>
      <c r="F214" s="288"/>
      <c r="G214" s="190"/>
      <c r="H214" s="190"/>
    </row>
    <row r="215" spans="1:8" s="174" customFormat="1" x14ac:dyDescent="0.2">
      <c r="A215" s="188"/>
      <c r="B215" s="189"/>
      <c r="C215" s="288"/>
      <c r="D215" s="288"/>
      <c r="E215" s="288"/>
      <c r="F215" s="288"/>
      <c r="G215" s="190"/>
      <c r="H215" s="190"/>
    </row>
    <row r="216" spans="1:8" s="174" customFormat="1" x14ac:dyDescent="0.2">
      <c r="A216" s="188"/>
      <c r="B216" s="189"/>
      <c r="C216" s="288"/>
      <c r="D216" s="288"/>
      <c r="E216" s="288"/>
      <c r="F216" s="288"/>
      <c r="G216" s="190"/>
      <c r="H216" s="190"/>
    </row>
    <row r="217" spans="1:8" s="174" customFormat="1" x14ac:dyDescent="0.2">
      <c r="A217" s="188"/>
      <c r="B217" s="189"/>
      <c r="C217" s="288"/>
      <c r="D217" s="288"/>
      <c r="E217" s="288"/>
      <c r="F217" s="288"/>
      <c r="G217" s="190"/>
      <c r="H217" s="190"/>
    </row>
    <row r="218" spans="1:8" s="174" customFormat="1" x14ac:dyDescent="0.2">
      <c r="A218" s="188"/>
      <c r="B218" s="189"/>
      <c r="C218" s="288"/>
      <c r="D218" s="288"/>
      <c r="E218" s="288"/>
      <c r="F218" s="288"/>
      <c r="G218" s="190"/>
      <c r="H218" s="190"/>
    </row>
    <row r="219" spans="1:8" s="174" customFormat="1" x14ac:dyDescent="0.2">
      <c r="A219" s="188"/>
      <c r="B219" s="189"/>
      <c r="C219" s="288"/>
      <c r="D219" s="288"/>
      <c r="E219" s="288"/>
      <c r="F219" s="288"/>
      <c r="G219" s="190"/>
      <c r="H219" s="190"/>
    </row>
    <row r="220" spans="1:8" s="174" customFormat="1" x14ac:dyDescent="0.2">
      <c r="A220" s="188"/>
      <c r="B220" s="189"/>
      <c r="C220" s="288"/>
      <c r="D220" s="288"/>
      <c r="E220" s="288"/>
      <c r="F220" s="288"/>
      <c r="G220" s="190"/>
      <c r="H220" s="190"/>
    </row>
    <row r="221" spans="1:8" s="174" customFormat="1" x14ac:dyDescent="0.2">
      <c r="A221" s="188"/>
      <c r="B221" s="189"/>
      <c r="C221" s="288"/>
      <c r="D221" s="288"/>
      <c r="E221" s="288"/>
      <c r="F221" s="288"/>
      <c r="G221" s="190"/>
      <c r="H221" s="190"/>
    </row>
    <row r="222" spans="1:8" s="174" customFormat="1" x14ac:dyDescent="0.2">
      <c r="A222" s="188"/>
      <c r="B222" s="189"/>
      <c r="C222" s="288"/>
      <c r="D222" s="288"/>
      <c r="E222" s="288"/>
      <c r="F222" s="288"/>
      <c r="G222" s="190"/>
      <c r="H222" s="190"/>
    </row>
    <row r="223" spans="1:8" s="174" customFormat="1" x14ac:dyDescent="0.2">
      <c r="A223" s="188"/>
      <c r="B223" s="189"/>
      <c r="C223" s="288"/>
      <c r="D223" s="288"/>
      <c r="E223" s="288"/>
      <c r="F223" s="288"/>
      <c r="G223" s="190"/>
      <c r="H223" s="190"/>
    </row>
    <row r="224" spans="1:8" s="174" customFormat="1" x14ac:dyDescent="0.2">
      <c r="A224" s="188"/>
      <c r="B224" s="189"/>
      <c r="C224" s="288"/>
      <c r="D224" s="288"/>
      <c r="E224" s="288"/>
      <c r="F224" s="288"/>
      <c r="G224" s="190"/>
      <c r="H224" s="190"/>
    </row>
    <row r="225" spans="1:8" s="174" customFormat="1" x14ac:dyDescent="0.2">
      <c r="A225" s="188"/>
      <c r="B225" s="189"/>
      <c r="C225" s="288"/>
      <c r="D225" s="288"/>
      <c r="E225" s="288"/>
      <c r="F225" s="288"/>
      <c r="G225" s="190"/>
      <c r="H225" s="190"/>
    </row>
    <row r="226" spans="1:8" s="174" customFormat="1" x14ac:dyDescent="0.2">
      <c r="A226" s="188"/>
      <c r="B226" s="189"/>
      <c r="C226" s="288"/>
      <c r="D226" s="288"/>
      <c r="E226" s="288"/>
      <c r="F226" s="288"/>
      <c r="G226" s="190"/>
      <c r="H226" s="190"/>
    </row>
    <row r="227" spans="1:8" s="174" customFormat="1" x14ac:dyDescent="0.2">
      <c r="A227" s="188"/>
      <c r="B227" s="189"/>
      <c r="C227" s="288"/>
      <c r="D227" s="288"/>
      <c r="E227" s="288"/>
      <c r="F227" s="288"/>
      <c r="G227" s="190"/>
      <c r="H227" s="190"/>
    </row>
    <row r="228" spans="1:8" s="174" customFormat="1" x14ac:dyDescent="0.2">
      <c r="A228" s="188"/>
      <c r="B228" s="189"/>
      <c r="C228" s="288"/>
      <c r="D228" s="288"/>
      <c r="E228" s="288"/>
      <c r="F228" s="288"/>
      <c r="G228" s="190"/>
      <c r="H228" s="190"/>
    </row>
    <row r="229" spans="1:8" s="174" customFormat="1" x14ac:dyDescent="0.2">
      <c r="A229" s="188"/>
      <c r="B229" s="189"/>
      <c r="C229" s="288"/>
      <c r="D229" s="288"/>
      <c r="E229" s="288"/>
      <c r="F229" s="288"/>
      <c r="G229" s="190"/>
      <c r="H229" s="190"/>
    </row>
    <row r="230" spans="1:8" s="174" customFormat="1" x14ac:dyDescent="0.2">
      <c r="A230" s="188"/>
      <c r="B230" s="189"/>
      <c r="C230" s="288"/>
      <c r="D230" s="288"/>
      <c r="E230" s="288"/>
      <c r="F230" s="288"/>
      <c r="G230" s="190"/>
      <c r="H230" s="190"/>
    </row>
    <row r="231" spans="1:8" s="174" customFormat="1" x14ac:dyDescent="0.2">
      <c r="A231" s="188"/>
      <c r="B231" s="189"/>
      <c r="C231" s="288"/>
      <c r="D231" s="288"/>
      <c r="E231" s="288"/>
      <c r="F231" s="288"/>
      <c r="G231" s="190"/>
      <c r="H231" s="190"/>
    </row>
    <row r="232" spans="1:8" s="174" customFormat="1" x14ac:dyDescent="0.2">
      <c r="A232" s="188"/>
      <c r="B232" s="189"/>
      <c r="C232" s="288"/>
      <c r="D232" s="288"/>
      <c r="E232" s="288"/>
      <c r="F232" s="288"/>
      <c r="G232" s="190"/>
      <c r="H232" s="190"/>
    </row>
    <row r="233" spans="1:8" s="174" customFormat="1" x14ac:dyDescent="0.2">
      <c r="A233" s="188"/>
      <c r="B233" s="189"/>
      <c r="C233" s="288"/>
      <c r="D233" s="288"/>
      <c r="E233" s="288"/>
      <c r="F233" s="288"/>
      <c r="G233" s="190"/>
      <c r="H233" s="190"/>
    </row>
    <row r="234" spans="1:8" s="174" customFormat="1" x14ac:dyDescent="0.2">
      <c r="A234" s="188"/>
      <c r="B234" s="189"/>
      <c r="C234" s="288"/>
      <c r="D234" s="288"/>
      <c r="E234" s="288"/>
      <c r="F234" s="288"/>
      <c r="G234" s="190"/>
      <c r="H234" s="190"/>
    </row>
    <row r="235" spans="1:8" s="174" customFormat="1" x14ac:dyDescent="0.2">
      <c r="A235" s="188"/>
      <c r="B235" s="189"/>
      <c r="C235" s="288"/>
      <c r="D235" s="288"/>
      <c r="E235" s="288"/>
      <c r="F235" s="288"/>
      <c r="G235" s="190"/>
      <c r="H235" s="190"/>
    </row>
    <row r="236" spans="1:8" s="174" customFormat="1" x14ac:dyDescent="0.2">
      <c r="A236" s="188"/>
      <c r="B236" s="189"/>
      <c r="C236" s="288"/>
      <c r="D236" s="288"/>
      <c r="E236" s="288"/>
      <c r="F236" s="288"/>
      <c r="G236" s="190"/>
      <c r="H236" s="190"/>
    </row>
    <row r="237" spans="1:8" s="174" customFormat="1" x14ac:dyDescent="0.2">
      <c r="A237" s="188"/>
      <c r="B237" s="189"/>
      <c r="C237" s="288"/>
      <c r="D237" s="288"/>
      <c r="E237" s="288"/>
      <c r="F237" s="288"/>
      <c r="G237" s="190"/>
      <c r="H237" s="190"/>
    </row>
    <row r="238" spans="1:8" s="174" customFormat="1" x14ac:dyDescent="0.2">
      <c r="A238" s="188"/>
      <c r="B238" s="189"/>
      <c r="C238" s="288"/>
      <c r="D238" s="288"/>
      <c r="E238" s="288"/>
      <c r="F238" s="288"/>
      <c r="G238" s="190"/>
      <c r="H238" s="190"/>
    </row>
    <row r="239" spans="1:8" s="174" customFormat="1" x14ac:dyDescent="0.2">
      <c r="A239" s="188"/>
      <c r="B239" s="189"/>
      <c r="C239" s="288"/>
      <c r="D239" s="288"/>
      <c r="E239" s="288"/>
      <c r="F239" s="288"/>
      <c r="G239" s="190"/>
      <c r="H239" s="190"/>
    </row>
    <row r="240" spans="1:8" s="174" customFormat="1" x14ac:dyDescent="0.2">
      <c r="A240" s="188"/>
      <c r="B240" s="189"/>
      <c r="C240" s="288"/>
      <c r="D240" s="288"/>
      <c r="E240" s="288"/>
      <c r="F240" s="288"/>
      <c r="G240" s="190"/>
      <c r="H240" s="190"/>
    </row>
    <row r="241" spans="1:8" s="174" customFormat="1" x14ac:dyDescent="0.2">
      <c r="A241" s="188"/>
      <c r="B241" s="189"/>
      <c r="C241" s="288"/>
      <c r="D241" s="288"/>
      <c r="E241" s="288"/>
      <c r="F241" s="288"/>
      <c r="G241" s="190"/>
      <c r="H241" s="190"/>
    </row>
    <row r="242" spans="1:8" s="174" customFormat="1" x14ac:dyDescent="0.2">
      <c r="A242" s="188"/>
      <c r="B242" s="189"/>
      <c r="C242" s="288"/>
      <c r="D242" s="288"/>
      <c r="E242" s="288"/>
      <c r="F242" s="288"/>
      <c r="G242" s="190"/>
      <c r="H242" s="190"/>
    </row>
    <row r="243" spans="1:8" s="174" customFormat="1" x14ac:dyDescent="0.2">
      <c r="A243" s="188"/>
      <c r="B243" s="189"/>
      <c r="C243" s="288"/>
      <c r="D243" s="288"/>
      <c r="E243" s="288"/>
      <c r="F243" s="288"/>
      <c r="G243" s="190"/>
      <c r="H243" s="190"/>
    </row>
    <row r="244" spans="1:8" s="174" customFormat="1" x14ac:dyDescent="0.2">
      <c r="A244" s="188"/>
      <c r="B244" s="189"/>
      <c r="C244" s="288"/>
      <c r="D244" s="288"/>
      <c r="E244" s="288"/>
      <c r="F244" s="288"/>
      <c r="G244" s="190"/>
      <c r="H244" s="190"/>
    </row>
    <row r="245" spans="1:8" s="174" customFormat="1" x14ac:dyDescent="0.2">
      <c r="A245" s="188"/>
      <c r="B245" s="189"/>
      <c r="C245" s="288"/>
      <c r="D245" s="288"/>
      <c r="E245" s="288"/>
      <c r="F245" s="288"/>
      <c r="G245" s="190"/>
      <c r="H245" s="190"/>
    </row>
    <row r="246" spans="1:8" s="174" customFormat="1" x14ac:dyDescent="0.2">
      <c r="A246" s="188"/>
      <c r="B246" s="189"/>
      <c r="C246" s="288"/>
      <c r="D246" s="288"/>
      <c r="E246" s="288"/>
      <c r="F246" s="288"/>
      <c r="G246" s="190"/>
      <c r="H246" s="190"/>
    </row>
    <row r="247" spans="1:8" s="174" customFormat="1" x14ac:dyDescent="0.2">
      <c r="A247" s="188"/>
      <c r="B247" s="189"/>
      <c r="C247" s="288"/>
      <c r="D247" s="288"/>
      <c r="E247" s="288"/>
      <c r="F247" s="288"/>
      <c r="G247" s="190"/>
      <c r="H247" s="190"/>
    </row>
    <row r="248" spans="1:8" s="174" customFormat="1" x14ac:dyDescent="0.2">
      <c r="A248" s="188"/>
      <c r="B248" s="189"/>
      <c r="C248" s="288"/>
      <c r="D248" s="288"/>
      <c r="E248" s="288"/>
      <c r="F248" s="288"/>
      <c r="G248" s="190"/>
      <c r="H248" s="190"/>
    </row>
    <row r="249" spans="1:8" s="174" customFormat="1" x14ac:dyDescent="0.2">
      <c r="A249" s="188"/>
      <c r="B249" s="189"/>
      <c r="C249" s="288"/>
      <c r="D249" s="288"/>
      <c r="E249" s="288"/>
      <c r="F249" s="288"/>
      <c r="G249" s="190"/>
      <c r="H249" s="190"/>
    </row>
    <row r="250" spans="1:8" s="174" customFormat="1" x14ac:dyDescent="0.2">
      <c r="A250" s="188"/>
      <c r="B250" s="189"/>
      <c r="C250" s="288"/>
      <c r="D250" s="288"/>
      <c r="E250" s="288"/>
      <c r="F250" s="288"/>
      <c r="G250" s="190"/>
      <c r="H250" s="190"/>
    </row>
    <row r="251" spans="1:8" s="174" customFormat="1" x14ac:dyDescent="0.2">
      <c r="A251" s="188"/>
      <c r="B251" s="189"/>
      <c r="C251" s="288"/>
      <c r="D251" s="288"/>
      <c r="E251" s="288"/>
      <c r="F251" s="288"/>
      <c r="G251" s="190"/>
      <c r="H251" s="190"/>
    </row>
    <row r="252" spans="1:8" s="174" customFormat="1" x14ac:dyDescent="0.2">
      <c r="A252" s="188"/>
      <c r="B252" s="189"/>
      <c r="C252" s="288"/>
      <c r="D252" s="288"/>
      <c r="E252" s="288"/>
      <c r="F252" s="288"/>
      <c r="G252" s="190"/>
      <c r="H252" s="190"/>
    </row>
    <row r="253" spans="1:8" s="174" customFormat="1" x14ac:dyDescent="0.2">
      <c r="A253" s="188"/>
      <c r="B253" s="189"/>
      <c r="C253" s="288"/>
      <c r="D253" s="288"/>
      <c r="E253" s="288"/>
      <c r="F253" s="288"/>
      <c r="G253" s="190"/>
      <c r="H253" s="190"/>
    </row>
    <row r="254" spans="1:8" s="174" customFormat="1" x14ac:dyDescent="0.2">
      <c r="A254" s="188"/>
      <c r="B254" s="189"/>
      <c r="C254" s="288"/>
      <c r="D254" s="288"/>
      <c r="E254" s="288"/>
      <c r="F254" s="288"/>
      <c r="G254" s="190"/>
      <c r="H254" s="190"/>
    </row>
    <row r="255" spans="1:8" s="174" customFormat="1" x14ac:dyDescent="0.2">
      <c r="A255" s="188"/>
      <c r="B255" s="189"/>
      <c r="C255" s="288"/>
      <c r="D255" s="288"/>
      <c r="E255" s="288"/>
      <c r="F255" s="288"/>
      <c r="G255" s="190"/>
      <c r="H255" s="190"/>
    </row>
    <row r="256" spans="1:8" s="174" customFormat="1" x14ac:dyDescent="0.2">
      <c r="A256" s="188"/>
      <c r="B256" s="189"/>
      <c r="C256" s="288"/>
      <c r="D256" s="288"/>
      <c r="E256" s="288"/>
      <c r="F256" s="288"/>
      <c r="G256" s="190"/>
      <c r="H256" s="190"/>
    </row>
    <row r="257" spans="1:8" s="174" customFormat="1" x14ac:dyDescent="0.2">
      <c r="A257" s="188"/>
      <c r="B257" s="189"/>
      <c r="C257" s="288"/>
      <c r="D257" s="288"/>
      <c r="E257" s="288"/>
      <c r="F257" s="288"/>
      <c r="G257" s="190"/>
      <c r="H257" s="190"/>
    </row>
    <row r="258" spans="1:8" s="174" customFormat="1" x14ac:dyDescent="0.2">
      <c r="A258" s="188"/>
      <c r="B258" s="189"/>
      <c r="C258" s="288"/>
      <c r="D258" s="288"/>
      <c r="E258" s="288"/>
      <c r="F258" s="288"/>
      <c r="G258" s="190"/>
      <c r="H258" s="190"/>
    </row>
    <row r="259" spans="1:8" s="174" customFormat="1" x14ac:dyDescent="0.2">
      <c r="A259" s="188"/>
      <c r="B259" s="189"/>
      <c r="C259" s="288"/>
      <c r="D259" s="288"/>
      <c r="E259" s="288"/>
      <c r="F259" s="288"/>
      <c r="G259" s="190"/>
      <c r="H259" s="190"/>
    </row>
    <row r="260" spans="1:8" s="174" customFormat="1" x14ac:dyDescent="0.2">
      <c r="A260" s="188"/>
      <c r="B260" s="189"/>
      <c r="C260" s="288"/>
      <c r="D260" s="288"/>
      <c r="E260" s="288"/>
      <c r="F260" s="288"/>
      <c r="G260" s="190"/>
      <c r="H260" s="190"/>
    </row>
    <row r="261" spans="1:8" s="174" customFormat="1" x14ac:dyDescent="0.2">
      <c r="A261" s="188"/>
      <c r="B261" s="189"/>
      <c r="C261" s="288"/>
      <c r="D261" s="288"/>
      <c r="E261" s="288"/>
      <c r="F261" s="288"/>
      <c r="G261" s="190"/>
      <c r="H261" s="190"/>
    </row>
    <row r="262" spans="1:8" s="25" customFormat="1" x14ac:dyDescent="0.2">
      <c r="A262" s="110"/>
      <c r="B262" s="111"/>
      <c r="C262" s="112"/>
      <c r="D262" s="112"/>
      <c r="E262" s="112"/>
      <c r="F262" s="112"/>
      <c r="G262" s="113"/>
      <c r="H262" s="113"/>
    </row>
    <row r="263" spans="1:8" s="25" customFormat="1" x14ac:dyDescent="0.2">
      <c r="A263" s="110"/>
      <c r="B263" s="111"/>
      <c r="C263" s="112"/>
      <c r="D263" s="112"/>
      <c r="E263" s="112"/>
      <c r="F263" s="112"/>
      <c r="G263" s="113"/>
      <c r="H263" s="113"/>
    </row>
    <row r="264" spans="1:8" s="25" customFormat="1" x14ac:dyDescent="0.2">
      <c r="A264" s="110"/>
      <c r="B264" s="111"/>
      <c r="C264" s="112"/>
      <c r="D264" s="112"/>
      <c r="E264" s="112"/>
      <c r="F264" s="112"/>
      <c r="G264" s="113"/>
      <c r="H264" s="113"/>
    </row>
    <row r="265" spans="1:8" s="25" customFormat="1" x14ac:dyDescent="0.2">
      <c r="A265" s="110"/>
      <c r="B265" s="111"/>
      <c r="C265" s="112"/>
      <c r="D265" s="112"/>
      <c r="E265" s="112"/>
      <c r="F265" s="112"/>
      <c r="G265" s="113"/>
      <c r="H265" s="113"/>
    </row>
    <row r="266" spans="1:8" s="25" customFormat="1" x14ac:dyDescent="0.2">
      <c r="A266" s="110"/>
      <c r="B266" s="111"/>
      <c r="C266" s="112"/>
      <c r="D266" s="112"/>
      <c r="E266" s="112"/>
      <c r="F266" s="112"/>
      <c r="G266" s="113"/>
      <c r="H266" s="113"/>
    </row>
    <row r="267" spans="1:8" s="25" customFormat="1" x14ac:dyDescent="0.2">
      <c r="A267" s="110"/>
      <c r="B267" s="111"/>
      <c r="C267" s="112"/>
      <c r="D267" s="112"/>
      <c r="E267" s="112"/>
      <c r="F267" s="112"/>
      <c r="G267" s="113"/>
      <c r="H267" s="113"/>
    </row>
    <row r="268" spans="1:8" s="25" customFormat="1" x14ac:dyDescent="0.2">
      <c r="A268" s="110"/>
      <c r="B268" s="111"/>
      <c r="C268" s="112"/>
      <c r="D268" s="112"/>
      <c r="E268" s="112"/>
      <c r="F268" s="112"/>
      <c r="G268" s="113"/>
      <c r="H268" s="113"/>
    </row>
    <row r="269" spans="1:8" s="25" customFormat="1" x14ac:dyDescent="0.2">
      <c r="A269" s="110"/>
      <c r="B269" s="111"/>
      <c r="C269" s="112"/>
      <c r="D269" s="112"/>
      <c r="E269" s="112"/>
      <c r="F269" s="112"/>
      <c r="G269" s="113"/>
      <c r="H269" s="113"/>
    </row>
    <row r="270" spans="1:8" s="25" customFormat="1" x14ac:dyDescent="0.2">
      <c r="A270" s="110"/>
      <c r="B270" s="111"/>
      <c r="C270" s="112"/>
      <c r="D270" s="112"/>
      <c r="E270" s="112"/>
      <c r="F270" s="112"/>
      <c r="G270" s="113"/>
      <c r="H270" s="113"/>
    </row>
    <row r="271" spans="1:8" s="25" customFormat="1" x14ac:dyDescent="0.2">
      <c r="A271" s="110"/>
      <c r="B271" s="111"/>
      <c r="C271" s="112"/>
      <c r="D271" s="112"/>
      <c r="E271" s="112"/>
      <c r="F271" s="112"/>
      <c r="G271" s="113"/>
      <c r="H271" s="113"/>
    </row>
    <row r="272" spans="1:8" s="25" customFormat="1" x14ac:dyDescent="0.2">
      <c r="A272" s="110"/>
      <c r="B272" s="111"/>
      <c r="C272" s="112"/>
      <c r="D272" s="112"/>
      <c r="E272" s="112"/>
      <c r="F272" s="112"/>
      <c r="G272" s="113"/>
      <c r="H272" s="113"/>
    </row>
    <row r="273" spans="1:8" s="25" customFormat="1" x14ac:dyDescent="0.2">
      <c r="A273" s="110"/>
      <c r="B273" s="111"/>
      <c r="C273" s="112"/>
      <c r="D273" s="112"/>
      <c r="E273" s="112"/>
      <c r="F273" s="112"/>
      <c r="G273" s="113"/>
      <c r="H273" s="113"/>
    </row>
    <row r="274" spans="1:8" s="25" customFormat="1" x14ac:dyDescent="0.2">
      <c r="A274" s="110"/>
      <c r="B274" s="111"/>
      <c r="C274" s="112"/>
      <c r="D274" s="112"/>
      <c r="E274" s="112"/>
      <c r="F274" s="112"/>
      <c r="G274" s="113"/>
      <c r="H274" s="113"/>
    </row>
    <row r="275" spans="1:8" s="25" customFormat="1" x14ac:dyDescent="0.2">
      <c r="A275" s="110"/>
      <c r="B275" s="111"/>
      <c r="C275" s="112"/>
      <c r="D275" s="112"/>
      <c r="E275" s="112"/>
      <c r="F275" s="112"/>
      <c r="G275" s="113"/>
      <c r="H275" s="113"/>
    </row>
    <row r="276" spans="1:8" s="25" customFormat="1" x14ac:dyDescent="0.2">
      <c r="A276" s="110"/>
      <c r="B276" s="111"/>
      <c r="C276" s="112"/>
      <c r="D276" s="112"/>
      <c r="E276" s="112"/>
      <c r="F276" s="112"/>
      <c r="G276" s="113"/>
      <c r="H276" s="113"/>
    </row>
    <row r="277" spans="1:8" s="25" customFormat="1" x14ac:dyDescent="0.2">
      <c r="A277" s="110"/>
      <c r="B277" s="111"/>
      <c r="C277" s="112"/>
      <c r="D277" s="112"/>
      <c r="E277" s="112"/>
      <c r="F277" s="112"/>
      <c r="G277" s="113"/>
      <c r="H277" s="113"/>
    </row>
    <row r="278" spans="1:8" s="25" customFormat="1" x14ac:dyDescent="0.2">
      <c r="A278" s="110"/>
      <c r="B278" s="111"/>
      <c r="C278" s="112"/>
      <c r="D278" s="112"/>
      <c r="E278" s="112"/>
      <c r="F278" s="112"/>
      <c r="G278" s="113"/>
      <c r="H278" s="113"/>
    </row>
    <row r="279" spans="1:8" s="25" customFormat="1" x14ac:dyDescent="0.2">
      <c r="A279" s="110"/>
      <c r="B279" s="111"/>
      <c r="C279" s="112"/>
      <c r="D279" s="112"/>
      <c r="E279" s="112"/>
      <c r="F279" s="112"/>
      <c r="G279" s="113"/>
      <c r="H279" s="113"/>
    </row>
    <row r="280" spans="1:8" s="25" customFormat="1" x14ac:dyDescent="0.2">
      <c r="A280" s="110"/>
      <c r="B280" s="111"/>
      <c r="C280" s="112"/>
      <c r="D280" s="112"/>
      <c r="E280" s="112"/>
      <c r="F280" s="112"/>
      <c r="G280" s="113"/>
      <c r="H280" s="113"/>
    </row>
    <row r="281" spans="1:8" s="25" customFormat="1" x14ac:dyDescent="0.2">
      <c r="A281" s="110"/>
      <c r="B281" s="111"/>
      <c r="C281" s="112"/>
      <c r="D281" s="112"/>
      <c r="E281" s="112"/>
      <c r="F281" s="112"/>
      <c r="G281" s="113"/>
      <c r="H281" s="113"/>
    </row>
    <row r="282" spans="1:8" s="25" customFormat="1" x14ac:dyDescent="0.2">
      <c r="A282" s="110"/>
      <c r="B282" s="111"/>
      <c r="C282" s="112"/>
      <c r="D282" s="112"/>
      <c r="E282" s="112"/>
      <c r="F282" s="112"/>
      <c r="G282" s="113"/>
      <c r="H282" s="113"/>
    </row>
    <row r="283" spans="1:8" s="25" customFormat="1" x14ac:dyDescent="0.2">
      <c r="A283" s="110"/>
      <c r="B283" s="111"/>
      <c r="C283" s="112"/>
      <c r="D283" s="112"/>
      <c r="E283" s="112"/>
      <c r="F283" s="112"/>
      <c r="G283" s="113"/>
      <c r="H283" s="113"/>
    </row>
    <row r="284" spans="1:8" s="25" customFormat="1" x14ac:dyDescent="0.2">
      <c r="A284" s="110"/>
      <c r="B284" s="111"/>
      <c r="C284" s="112"/>
      <c r="D284" s="112"/>
      <c r="E284" s="112"/>
      <c r="F284" s="112"/>
      <c r="G284" s="113"/>
      <c r="H284" s="113"/>
    </row>
    <row r="285" spans="1:8" s="25" customFormat="1" x14ac:dyDescent="0.2">
      <c r="A285" s="110"/>
      <c r="B285" s="111"/>
      <c r="C285" s="112"/>
      <c r="D285" s="112"/>
      <c r="E285" s="112"/>
      <c r="F285" s="112"/>
      <c r="G285" s="113"/>
      <c r="H285" s="113"/>
    </row>
    <row r="286" spans="1:8" s="25" customFormat="1" x14ac:dyDescent="0.2">
      <c r="A286" s="110"/>
      <c r="B286" s="111"/>
      <c r="C286" s="112"/>
      <c r="D286" s="112"/>
      <c r="E286" s="112"/>
      <c r="F286" s="112"/>
      <c r="G286" s="113"/>
      <c r="H286" s="113"/>
    </row>
    <row r="287" spans="1:8" s="25" customFormat="1" x14ac:dyDescent="0.2">
      <c r="A287" s="110"/>
      <c r="B287" s="111"/>
      <c r="C287" s="112"/>
      <c r="D287" s="112"/>
      <c r="E287" s="112"/>
      <c r="F287" s="112"/>
      <c r="G287" s="113"/>
      <c r="H287" s="113"/>
    </row>
    <row r="288" spans="1:8" s="25" customFormat="1" x14ac:dyDescent="0.2">
      <c r="A288" s="110"/>
      <c r="B288" s="111"/>
      <c r="C288" s="112"/>
      <c r="D288" s="112"/>
      <c r="E288" s="112"/>
      <c r="F288" s="112"/>
      <c r="G288" s="113"/>
      <c r="H288" s="113"/>
    </row>
    <row r="289" spans="1:8" s="25" customFormat="1" x14ac:dyDescent="0.2">
      <c r="A289" s="110"/>
      <c r="B289" s="111"/>
      <c r="C289" s="112"/>
      <c r="D289" s="112"/>
      <c r="E289" s="112"/>
      <c r="F289" s="112"/>
      <c r="G289" s="113"/>
      <c r="H289" s="113"/>
    </row>
    <row r="290" spans="1:8" s="25" customFormat="1" x14ac:dyDescent="0.2">
      <c r="A290" s="110"/>
      <c r="B290" s="111"/>
      <c r="C290" s="112"/>
      <c r="D290" s="112"/>
      <c r="E290" s="112"/>
      <c r="F290" s="112"/>
      <c r="G290" s="113"/>
      <c r="H290" s="113"/>
    </row>
    <row r="291" spans="1:8" s="25" customFormat="1" x14ac:dyDescent="0.2">
      <c r="A291" s="110"/>
      <c r="B291" s="111"/>
      <c r="C291" s="112"/>
      <c r="D291" s="112"/>
      <c r="E291" s="112"/>
      <c r="F291" s="112"/>
      <c r="G291" s="113"/>
      <c r="H291" s="113"/>
    </row>
    <row r="292" spans="1:8" s="25" customFormat="1" x14ac:dyDescent="0.2">
      <c r="A292" s="110"/>
      <c r="B292" s="111"/>
      <c r="C292" s="112"/>
      <c r="D292" s="112"/>
      <c r="E292" s="112"/>
      <c r="F292" s="112"/>
      <c r="G292" s="113"/>
      <c r="H292" s="113"/>
    </row>
    <row r="293" spans="1:8" s="25" customFormat="1" x14ac:dyDescent="0.2">
      <c r="A293" s="110"/>
      <c r="B293" s="111"/>
      <c r="C293" s="112"/>
      <c r="D293" s="112"/>
      <c r="E293" s="112"/>
      <c r="F293" s="112"/>
      <c r="G293" s="113"/>
      <c r="H293" s="113"/>
    </row>
    <row r="294" spans="1:8" s="25" customFormat="1" x14ac:dyDescent="0.2">
      <c r="A294" s="110"/>
      <c r="B294" s="111"/>
      <c r="C294" s="112"/>
      <c r="D294" s="112"/>
      <c r="E294" s="112"/>
      <c r="F294" s="112"/>
      <c r="G294" s="113"/>
      <c r="H294" s="113"/>
    </row>
    <row r="295" spans="1:8" s="25" customFormat="1" x14ac:dyDescent="0.2">
      <c r="A295" s="110"/>
      <c r="B295" s="111"/>
      <c r="C295" s="112"/>
      <c r="D295" s="112"/>
      <c r="E295" s="112"/>
      <c r="F295" s="112"/>
      <c r="G295" s="113"/>
      <c r="H295" s="113"/>
    </row>
    <row r="296" spans="1:8" s="25" customFormat="1" x14ac:dyDescent="0.2">
      <c r="A296" s="110"/>
      <c r="B296" s="111"/>
      <c r="C296" s="112"/>
      <c r="D296" s="112"/>
      <c r="E296" s="112"/>
      <c r="F296" s="112"/>
      <c r="G296" s="113"/>
      <c r="H296" s="113"/>
    </row>
    <row r="297" spans="1:8" s="25" customFormat="1" x14ac:dyDescent="0.2">
      <c r="A297" s="110"/>
      <c r="B297" s="111"/>
      <c r="C297" s="112"/>
      <c r="D297" s="112"/>
      <c r="E297" s="112"/>
      <c r="F297" s="112"/>
      <c r="G297" s="113"/>
      <c r="H297" s="113"/>
    </row>
    <row r="298" spans="1:8" s="25" customFormat="1" x14ac:dyDescent="0.2">
      <c r="A298" s="110"/>
      <c r="B298" s="111"/>
      <c r="C298" s="112"/>
      <c r="D298" s="112"/>
      <c r="E298" s="112"/>
      <c r="F298" s="112"/>
      <c r="G298" s="113"/>
      <c r="H298" s="113"/>
    </row>
    <row r="299" spans="1:8" s="25" customFormat="1" x14ac:dyDescent="0.2">
      <c r="A299" s="110"/>
      <c r="B299" s="111"/>
      <c r="C299" s="112"/>
      <c r="D299" s="112"/>
      <c r="E299" s="112"/>
      <c r="F299" s="112"/>
      <c r="G299" s="113"/>
      <c r="H299" s="113"/>
    </row>
    <row r="300" spans="1:8" s="25" customFormat="1" x14ac:dyDescent="0.2">
      <c r="A300" s="110"/>
      <c r="B300" s="111"/>
      <c r="C300" s="112"/>
      <c r="D300" s="112"/>
      <c r="E300" s="112"/>
      <c r="F300" s="112"/>
      <c r="G300" s="113"/>
      <c r="H300" s="113"/>
    </row>
    <row r="301" spans="1:8" s="25" customFormat="1" x14ac:dyDescent="0.2">
      <c r="A301" s="110"/>
      <c r="B301" s="111"/>
      <c r="C301" s="112"/>
      <c r="D301" s="112"/>
      <c r="E301" s="112"/>
      <c r="F301" s="112"/>
      <c r="G301" s="113"/>
      <c r="H301" s="113"/>
    </row>
    <row r="302" spans="1:8" s="25" customFormat="1" x14ac:dyDescent="0.2">
      <c r="A302" s="110"/>
      <c r="B302" s="111"/>
      <c r="C302" s="112"/>
      <c r="D302" s="112"/>
      <c r="E302" s="112"/>
      <c r="F302" s="112"/>
      <c r="G302" s="113"/>
      <c r="H302" s="113"/>
    </row>
    <row r="303" spans="1:8" s="25" customFormat="1" x14ac:dyDescent="0.2">
      <c r="A303" s="110"/>
      <c r="B303" s="111"/>
      <c r="C303" s="112"/>
      <c r="D303" s="112"/>
      <c r="E303" s="112"/>
      <c r="F303" s="112"/>
      <c r="G303" s="113"/>
      <c r="H303" s="113"/>
    </row>
    <row r="304" spans="1:8" s="25" customFormat="1" x14ac:dyDescent="0.2">
      <c r="A304" s="110"/>
      <c r="B304" s="111"/>
      <c r="C304" s="112"/>
      <c r="D304" s="112"/>
      <c r="E304" s="112"/>
      <c r="F304" s="112"/>
      <c r="G304" s="113"/>
      <c r="H304" s="113"/>
    </row>
    <row r="305" spans="1:8" s="25" customFormat="1" x14ac:dyDescent="0.2">
      <c r="A305" s="110"/>
      <c r="B305" s="111"/>
      <c r="C305" s="112"/>
      <c r="D305" s="112"/>
      <c r="E305" s="112"/>
      <c r="F305" s="112"/>
      <c r="G305" s="113"/>
      <c r="H305" s="113"/>
    </row>
    <row r="306" spans="1:8" s="25" customFormat="1" x14ac:dyDescent="0.2">
      <c r="A306" s="110"/>
      <c r="B306" s="111"/>
      <c r="C306" s="112"/>
      <c r="D306" s="112"/>
      <c r="E306" s="112"/>
      <c r="F306" s="112"/>
      <c r="G306" s="113"/>
      <c r="H306" s="113"/>
    </row>
    <row r="307" spans="1:8" s="25" customFormat="1" x14ac:dyDescent="0.2">
      <c r="A307" s="110"/>
      <c r="B307" s="111"/>
      <c r="C307" s="112"/>
      <c r="D307" s="112"/>
      <c r="E307" s="112"/>
      <c r="F307" s="112"/>
      <c r="G307" s="113"/>
      <c r="H307" s="113"/>
    </row>
    <row r="308" spans="1:8" s="25" customFormat="1" x14ac:dyDescent="0.2">
      <c r="A308" s="110"/>
      <c r="B308" s="111"/>
      <c r="C308" s="112"/>
      <c r="D308" s="112"/>
      <c r="E308" s="112"/>
      <c r="F308" s="112"/>
      <c r="G308" s="113"/>
      <c r="H308" s="113"/>
    </row>
    <row r="309" spans="1:8" s="25" customFormat="1" x14ac:dyDescent="0.2">
      <c r="A309" s="110"/>
      <c r="B309" s="111"/>
      <c r="C309" s="112"/>
      <c r="D309" s="112"/>
      <c r="E309" s="112"/>
      <c r="F309" s="112"/>
      <c r="G309" s="113"/>
      <c r="H309" s="113"/>
    </row>
    <row r="310" spans="1:8" s="25" customFormat="1" x14ac:dyDescent="0.2">
      <c r="A310" s="110"/>
      <c r="B310" s="111"/>
      <c r="C310" s="112"/>
      <c r="D310" s="112"/>
      <c r="E310" s="112"/>
      <c r="F310" s="112"/>
      <c r="G310" s="113"/>
      <c r="H310" s="113"/>
    </row>
    <row r="311" spans="1:8" s="25" customFormat="1" x14ac:dyDescent="0.2">
      <c r="A311" s="110"/>
      <c r="B311" s="111"/>
      <c r="C311" s="112"/>
      <c r="D311" s="112"/>
      <c r="E311" s="112"/>
      <c r="F311" s="112"/>
      <c r="G311" s="113"/>
      <c r="H311" s="113"/>
    </row>
    <row r="312" spans="1:8" s="25" customFormat="1" x14ac:dyDescent="0.2">
      <c r="A312" s="110"/>
      <c r="B312" s="111"/>
      <c r="C312" s="112"/>
      <c r="D312" s="112"/>
      <c r="E312" s="112"/>
      <c r="F312" s="112"/>
      <c r="G312" s="113"/>
      <c r="H312" s="113"/>
    </row>
    <row r="313" spans="1:8" s="25" customFormat="1" x14ac:dyDescent="0.2">
      <c r="A313" s="110"/>
      <c r="B313" s="111"/>
      <c r="C313" s="112"/>
      <c r="D313" s="112"/>
      <c r="E313" s="112"/>
      <c r="F313" s="112"/>
      <c r="G313" s="113"/>
      <c r="H313" s="113"/>
    </row>
    <row r="314" spans="1:8" s="25" customFormat="1" x14ac:dyDescent="0.2">
      <c r="A314" s="110"/>
      <c r="B314" s="111"/>
      <c r="C314" s="112"/>
      <c r="D314" s="112"/>
      <c r="E314" s="112"/>
      <c r="F314" s="112"/>
      <c r="G314" s="113"/>
      <c r="H314" s="113"/>
    </row>
    <row r="315" spans="1:8" s="25" customFormat="1" x14ac:dyDescent="0.2">
      <c r="A315" s="110"/>
      <c r="B315" s="111"/>
      <c r="C315" s="112"/>
      <c r="D315" s="112"/>
      <c r="E315" s="112"/>
      <c r="F315" s="112"/>
      <c r="G315" s="113"/>
      <c r="H315" s="113"/>
    </row>
    <row r="316" spans="1:8" s="25" customFormat="1" x14ac:dyDescent="0.2">
      <c r="A316" s="110"/>
      <c r="B316" s="111"/>
      <c r="C316" s="112"/>
      <c r="D316" s="112"/>
      <c r="E316" s="112"/>
      <c r="F316" s="112"/>
      <c r="G316" s="113"/>
      <c r="H316" s="113"/>
    </row>
    <row r="317" spans="1:8" s="25" customFormat="1" x14ac:dyDescent="0.2">
      <c r="A317" s="110"/>
      <c r="B317" s="111"/>
      <c r="C317" s="112"/>
      <c r="D317" s="112"/>
      <c r="E317" s="112"/>
      <c r="F317" s="112"/>
      <c r="G317" s="113"/>
      <c r="H317" s="113"/>
    </row>
    <row r="318" spans="1:8" s="25" customFormat="1" x14ac:dyDescent="0.2">
      <c r="A318" s="110"/>
      <c r="B318" s="111"/>
      <c r="C318" s="112"/>
      <c r="D318" s="112"/>
      <c r="E318" s="112"/>
      <c r="F318" s="112"/>
      <c r="G318" s="113"/>
      <c r="H318" s="113"/>
    </row>
    <row r="319" spans="1:8" s="25" customFormat="1" x14ac:dyDescent="0.2">
      <c r="A319" s="110"/>
      <c r="B319" s="111"/>
      <c r="C319" s="112"/>
      <c r="D319" s="112"/>
      <c r="E319" s="112"/>
      <c r="F319" s="112"/>
      <c r="G319" s="113"/>
      <c r="H319" s="113"/>
    </row>
    <row r="320" spans="1:8" s="25" customFormat="1" x14ac:dyDescent="0.2">
      <c r="A320" s="110"/>
      <c r="B320" s="111"/>
      <c r="C320" s="112"/>
      <c r="D320" s="112"/>
      <c r="E320" s="112"/>
      <c r="F320" s="112"/>
      <c r="G320" s="113"/>
      <c r="H320" s="113"/>
    </row>
    <row r="321" spans="1:8" s="25" customFormat="1" x14ac:dyDescent="0.2">
      <c r="A321" s="110"/>
      <c r="B321" s="111"/>
      <c r="C321" s="112"/>
      <c r="D321" s="112"/>
      <c r="E321" s="112"/>
      <c r="F321" s="112"/>
      <c r="G321" s="113"/>
      <c r="H321" s="113"/>
    </row>
    <row r="322" spans="1:8" s="25" customFormat="1" x14ac:dyDescent="0.2">
      <c r="A322" s="110"/>
      <c r="B322" s="111"/>
      <c r="C322" s="112"/>
      <c r="D322" s="112"/>
      <c r="E322" s="112"/>
      <c r="F322" s="112"/>
      <c r="G322" s="113"/>
      <c r="H322" s="113"/>
    </row>
    <row r="323" spans="1:8" s="25" customFormat="1" x14ac:dyDescent="0.2">
      <c r="A323" s="110"/>
      <c r="B323" s="111"/>
      <c r="C323" s="112"/>
      <c r="D323" s="112"/>
      <c r="E323" s="112"/>
      <c r="F323" s="112"/>
      <c r="G323" s="113"/>
      <c r="H323" s="113"/>
    </row>
    <row r="324" spans="1:8" s="25" customFormat="1" x14ac:dyDescent="0.2">
      <c r="A324" s="110"/>
      <c r="B324" s="111"/>
      <c r="C324" s="112"/>
      <c r="D324" s="112"/>
      <c r="E324" s="112"/>
      <c r="F324" s="112"/>
      <c r="G324" s="113"/>
      <c r="H324" s="113"/>
    </row>
    <row r="325" spans="1:8" s="25" customFormat="1" x14ac:dyDescent="0.2">
      <c r="A325" s="110"/>
      <c r="B325" s="111"/>
      <c r="C325" s="112"/>
      <c r="D325" s="112"/>
      <c r="E325" s="112"/>
      <c r="F325" s="112"/>
      <c r="G325" s="113"/>
      <c r="H325" s="113"/>
    </row>
    <row r="326" spans="1:8" s="25" customFormat="1" x14ac:dyDescent="0.2">
      <c r="A326" s="110"/>
      <c r="B326" s="111"/>
      <c r="C326" s="112"/>
      <c r="D326" s="112"/>
      <c r="E326" s="112"/>
      <c r="F326" s="112"/>
      <c r="G326" s="113"/>
      <c r="H326" s="113"/>
    </row>
    <row r="327" spans="1:8" s="25" customFormat="1" x14ac:dyDescent="0.2">
      <c r="A327" s="110"/>
      <c r="B327" s="111"/>
      <c r="C327" s="112"/>
      <c r="D327" s="112"/>
      <c r="E327" s="112"/>
      <c r="F327" s="112"/>
      <c r="G327" s="113"/>
      <c r="H327" s="113"/>
    </row>
    <row r="328" spans="1:8" s="25" customFormat="1" x14ac:dyDescent="0.2">
      <c r="A328" s="110"/>
      <c r="B328" s="111"/>
      <c r="C328" s="112"/>
      <c r="D328" s="112"/>
      <c r="E328" s="112"/>
      <c r="F328" s="112"/>
      <c r="G328" s="113"/>
      <c r="H328" s="113"/>
    </row>
    <row r="329" spans="1:8" s="25" customFormat="1" x14ac:dyDescent="0.2">
      <c r="A329" s="110"/>
      <c r="B329" s="111"/>
      <c r="C329" s="112"/>
      <c r="D329" s="112"/>
      <c r="E329" s="112"/>
      <c r="F329" s="112"/>
      <c r="G329" s="113"/>
      <c r="H329" s="113"/>
    </row>
    <row r="330" spans="1:8" s="25" customFormat="1" x14ac:dyDescent="0.2">
      <c r="A330" s="110"/>
      <c r="B330" s="111"/>
      <c r="C330" s="112"/>
      <c r="D330" s="112"/>
      <c r="E330" s="112"/>
      <c r="F330" s="112"/>
      <c r="G330" s="113"/>
      <c r="H330" s="113"/>
    </row>
    <row r="331" spans="1:8" s="25" customFormat="1" x14ac:dyDescent="0.2">
      <c r="A331" s="110"/>
      <c r="B331" s="111"/>
      <c r="C331" s="112"/>
      <c r="D331" s="112"/>
      <c r="E331" s="112"/>
      <c r="F331" s="112"/>
      <c r="G331" s="113"/>
      <c r="H331" s="113"/>
    </row>
    <row r="332" spans="1:8" s="25" customFormat="1" x14ac:dyDescent="0.2">
      <c r="A332" s="110"/>
      <c r="B332" s="111"/>
      <c r="C332" s="112"/>
      <c r="D332" s="112"/>
      <c r="E332" s="112"/>
      <c r="F332" s="112"/>
      <c r="G332" s="113"/>
      <c r="H332" s="113"/>
    </row>
    <row r="333" spans="1:8" s="25" customFormat="1" x14ac:dyDescent="0.2">
      <c r="A333" s="110"/>
      <c r="B333" s="111"/>
      <c r="C333" s="112"/>
      <c r="D333" s="112"/>
      <c r="E333" s="112"/>
      <c r="F333" s="112"/>
      <c r="G333" s="113"/>
      <c r="H333" s="113"/>
    </row>
    <row r="334" spans="1:8" s="25" customFormat="1" x14ac:dyDescent="0.2">
      <c r="A334" s="110"/>
      <c r="B334" s="111"/>
      <c r="C334" s="112"/>
      <c r="D334" s="112"/>
      <c r="E334" s="112"/>
      <c r="F334" s="112"/>
      <c r="G334" s="113"/>
      <c r="H334" s="113"/>
    </row>
    <row r="335" spans="1:8" s="25" customFormat="1" x14ac:dyDescent="0.2">
      <c r="A335" s="110"/>
      <c r="B335" s="111"/>
      <c r="C335" s="112"/>
      <c r="D335" s="112"/>
      <c r="E335" s="112"/>
      <c r="F335" s="112"/>
      <c r="G335" s="113"/>
      <c r="H335" s="113"/>
    </row>
    <row r="336" spans="1:8" s="25" customFormat="1" x14ac:dyDescent="0.2">
      <c r="A336" s="110"/>
      <c r="B336" s="111"/>
      <c r="C336" s="112"/>
      <c r="D336" s="112"/>
      <c r="E336" s="112"/>
      <c r="F336" s="112"/>
      <c r="G336" s="113"/>
      <c r="H336" s="113"/>
    </row>
    <row r="337" spans="1:8" s="25" customFormat="1" x14ac:dyDescent="0.2">
      <c r="A337" s="110"/>
      <c r="B337" s="111"/>
      <c r="C337" s="112"/>
      <c r="D337" s="112"/>
      <c r="E337" s="112"/>
      <c r="F337" s="112"/>
      <c r="G337" s="113"/>
      <c r="H337" s="113"/>
    </row>
    <row r="338" spans="1:8" s="25" customFormat="1" x14ac:dyDescent="0.2">
      <c r="A338" s="110"/>
      <c r="B338" s="111"/>
      <c r="C338" s="112"/>
      <c r="D338" s="112"/>
      <c r="E338" s="112"/>
      <c r="F338" s="112"/>
      <c r="G338" s="113"/>
      <c r="H338" s="113"/>
    </row>
    <row r="339" spans="1:8" s="25" customFormat="1" x14ac:dyDescent="0.2">
      <c r="A339" s="110"/>
      <c r="B339" s="111"/>
      <c r="C339" s="112"/>
      <c r="D339" s="112"/>
      <c r="E339" s="112"/>
      <c r="F339" s="112"/>
      <c r="G339" s="113"/>
      <c r="H339" s="113"/>
    </row>
    <row r="340" spans="1:8" s="25" customFormat="1" x14ac:dyDescent="0.2">
      <c r="A340" s="110"/>
      <c r="B340" s="111"/>
      <c r="C340" s="112"/>
      <c r="D340" s="112"/>
      <c r="E340" s="112"/>
      <c r="F340" s="112"/>
      <c r="G340" s="113"/>
      <c r="H340" s="113"/>
    </row>
    <row r="341" spans="1:8" s="25" customFormat="1" x14ac:dyDescent="0.2">
      <c r="A341" s="110"/>
      <c r="B341" s="111"/>
      <c r="C341" s="112"/>
      <c r="D341" s="112"/>
      <c r="E341" s="112"/>
      <c r="F341" s="112"/>
      <c r="G341" s="113"/>
      <c r="H341" s="113"/>
    </row>
    <row r="342" spans="1:8" s="25" customFormat="1" x14ac:dyDescent="0.2">
      <c r="A342" s="110"/>
      <c r="B342" s="111"/>
      <c r="C342" s="112"/>
      <c r="D342" s="112"/>
      <c r="E342" s="112"/>
      <c r="F342" s="112"/>
      <c r="G342" s="113"/>
      <c r="H342" s="113"/>
    </row>
    <row r="343" spans="1:8" s="25" customFormat="1" x14ac:dyDescent="0.2">
      <c r="A343" s="110"/>
      <c r="B343" s="111"/>
      <c r="C343" s="112"/>
      <c r="D343" s="112"/>
      <c r="E343" s="112"/>
      <c r="F343" s="112"/>
      <c r="G343" s="113"/>
      <c r="H343" s="113"/>
    </row>
    <row r="344" spans="1:8" s="25" customFormat="1" x14ac:dyDescent="0.2">
      <c r="A344" s="110"/>
      <c r="B344" s="111"/>
      <c r="C344" s="112"/>
      <c r="D344" s="112"/>
      <c r="E344" s="112"/>
      <c r="F344" s="112"/>
      <c r="G344" s="113"/>
      <c r="H344" s="113"/>
    </row>
    <row r="345" spans="1:8" s="25" customFormat="1" x14ac:dyDescent="0.2">
      <c r="A345" s="110"/>
      <c r="B345" s="111"/>
      <c r="C345" s="112"/>
      <c r="D345" s="112"/>
      <c r="E345" s="112"/>
      <c r="F345" s="112"/>
      <c r="G345" s="113"/>
      <c r="H345" s="113"/>
    </row>
    <row r="346" spans="1:8" s="25" customFormat="1" x14ac:dyDescent="0.2">
      <c r="A346" s="110"/>
      <c r="B346" s="111"/>
      <c r="C346" s="112"/>
      <c r="D346" s="112"/>
      <c r="E346" s="112"/>
      <c r="F346" s="112"/>
      <c r="G346" s="113"/>
      <c r="H346" s="113"/>
    </row>
    <row r="347" spans="1:8" s="25" customFormat="1" x14ac:dyDescent="0.2">
      <c r="A347" s="110"/>
      <c r="B347" s="111"/>
      <c r="C347" s="112"/>
      <c r="D347" s="112"/>
      <c r="E347" s="112"/>
      <c r="F347" s="112"/>
      <c r="G347" s="113"/>
      <c r="H347" s="113"/>
    </row>
    <row r="348" spans="1:8" s="25" customFormat="1" x14ac:dyDescent="0.2">
      <c r="A348" s="110"/>
      <c r="B348" s="111"/>
      <c r="C348" s="112"/>
      <c r="D348" s="112"/>
      <c r="E348" s="112"/>
      <c r="F348" s="112"/>
      <c r="G348" s="113"/>
      <c r="H348" s="113"/>
    </row>
    <row r="349" spans="1:8" s="25" customFormat="1" x14ac:dyDescent="0.2">
      <c r="A349" s="110"/>
      <c r="B349" s="111"/>
      <c r="C349" s="112"/>
      <c r="D349" s="112"/>
      <c r="E349" s="112"/>
      <c r="F349" s="112"/>
      <c r="G349" s="113"/>
      <c r="H349" s="113"/>
    </row>
    <row r="350" spans="1:8" s="25" customFormat="1" x14ac:dyDescent="0.2">
      <c r="A350" s="110"/>
      <c r="B350" s="111"/>
      <c r="C350" s="112"/>
      <c r="D350" s="112"/>
      <c r="E350" s="112"/>
      <c r="F350" s="112"/>
      <c r="G350" s="113"/>
      <c r="H350" s="113"/>
    </row>
    <row r="351" spans="1:8" s="25" customFormat="1" x14ac:dyDescent="0.2">
      <c r="A351" s="110"/>
      <c r="B351" s="111"/>
      <c r="C351" s="112"/>
      <c r="D351" s="112"/>
      <c r="E351" s="112"/>
      <c r="F351" s="112"/>
      <c r="G351" s="113"/>
      <c r="H351" s="113"/>
    </row>
    <row r="352" spans="1:8" s="25" customFormat="1" x14ac:dyDescent="0.2">
      <c r="A352" s="110"/>
      <c r="B352" s="111"/>
      <c r="C352" s="112"/>
      <c r="D352" s="112"/>
      <c r="E352" s="112"/>
      <c r="F352" s="112"/>
      <c r="G352" s="113"/>
      <c r="H352" s="113"/>
    </row>
    <row r="353" spans="1:8" s="25" customFormat="1" x14ac:dyDescent="0.2">
      <c r="A353" s="110"/>
      <c r="B353" s="111"/>
      <c r="C353" s="112"/>
      <c r="D353" s="112"/>
      <c r="E353" s="112"/>
      <c r="F353" s="112"/>
      <c r="G353" s="113"/>
      <c r="H353" s="113"/>
    </row>
    <row r="354" spans="1:8" s="25" customFormat="1" x14ac:dyDescent="0.2">
      <c r="A354" s="110"/>
      <c r="B354" s="111"/>
      <c r="C354" s="112"/>
      <c r="D354" s="112"/>
      <c r="E354" s="112"/>
      <c r="F354" s="112"/>
      <c r="G354" s="113"/>
      <c r="H354" s="113"/>
    </row>
    <row r="355" spans="1:8" s="25" customFormat="1" x14ac:dyDescent="0.2">
      <c r="A355" s="110"/>
      <c r="B355" s="111"/>
      <c r="C355" s="112"/>
      <c r="D355" s="112"/>
      <c r="E355" s="112"/>
      <c r="F355" s="112"/>
      <c r="G355" s="113"/>
      <c r="H355" s="113"/>
    </row>
    <row r="356" spans="1:8" s="25" customFormat="1" x14ac:dyDescent="0.2">
      <c r="A356" s="110"/>
      <c r="B356" s="111"/>
      <c r="C356" s="112"/>
      <c r="D356" s="112"/>
      <c r="E356" s="112"/>
      <c r="F356" s="112"/>
      <c r="G356" s="113"/>
      <c r="H356" s="113"/>
    </row>
    <row r="357" spans="1:8" s="25" customFormat="1" x14ac:dyDescent="0.2">
      <c r="A357" s="110"/>
      <c r="B357" s="111"/>
      <c r="C357" s="112"/>
      <c r="D357" s="112"/>
      <c r="E357" s="112"/>
      <c r="F357" s="112"/>
      <c r="G357" s="113"/>
      <c r="H357" s="113"/>
    </row>
    <row r="358" spans="1:8" s="25" customFormat="1" x14ac:dyDescent="0.2">
      <c r="A358" s="110"/>
      <c r="B358" s="111"/>
      <c r="C358" s="112"/>
      <c r="D358" s="112"/>
      <c r="E358" s="112"/>
      <c r="F358" s="112"/>
      <c r="G358" s="113"/>
      <c r="H358" s="113"/>
    </row>
    <row r="359" spans="1:8" s="25" customFormat="1" x14ac:dyDescent="0.2">
      <c r="A359" s="110"/>
      <c r="B359" s="111"/>
      <c r="C359" s="112"/>
      <c r="D359" s="112"/>
      <c r="E359" s="112"/>
      <c r="F359" s="112"/>
      <c r="G359" s="113"/>
      <c r="H359" s="113"/>
    </row>
    <row r="360" spans="1:8" s="25" customFormat="1" x14ac:dyDescent="0.2">
      <c r="A360" s="110"/>
      <c r="B360" s="111"/>
      <c r="C360" s="112"/>
      <c r="D360" s="112"/>
      <c r="E360" s="112"/>
      <c r="F360" s="112"/>
      <c r="G360" s="113"/>
      <c r="H360" s="113"/>
    </row>
    <row r="361" spans="1:8" s="25" customFormat="1" x14ac:dyDescent="0.2">
      <c r="A361" s="110"/>
      <c r="B361" s="111"/>
      <c r="C361" s="112"/>
      <c r="D361" s="112"/>
      <c r="E361" s="112"/>
      <c r="F361" s="112"/>
      <c r="G361" s="113"/>
      <c r="H361" s="113"/>
    </row>
    <row r="362" spans="1:8" s="25" customFormat="1" x14ac:dyDescent="0.2">
      <c r="A362" s="110"/>
      <c r="B362" s="111"/>
      <c r="C362" s="112"/>
      <c r="D362" s="112"/>
      <c r="E362" s="112"/>
      <c r="F362" s="112"/>
      <c r="G362" s="113"/>
      <c r="H362" s="113"/>
    </row>
    <row r="363" spans="1:8" s="25" customFormat="1" x14ac:dyDescent="0.2">
      <c r="A363" s="110"/>
      <c r="B363" s="111"/>
      <c r="C363" s="112"/>
      <c r="D363" s="112"/>
      <c r="E363" s="112"/>
      <c r="F363" s="112"/>
      <c r="G363" s="113"/>
      <c r="H363" s="113"/>
    </row>
    <row r="364" spans="1:8" s="25" customFormat="1" x14ac:dyDescent="0.2">
      <c r="A364" s="110"/>
      <c r="B364" s="111"/>
      <c r="C364" s="112"/>
      <c r="D364" s="112"/>
      <c r="E364" s="112"/>
      <c r="F364" s="112"/>
      <c r="G364" s="113"/>
      <c r="H364" s="113"/>
    </row>
    <row r="365" spans="1:8" s="25" customFormat="1" x14ac:dyDescent="0.2">
      <c r="A365" s="110"/>
      <c r="B365" s="111"/>
      <c r="C365" s="112"/>
      <c r="D365" s="112"/>
      <c r="E365" s="112"/>
      <c r="F365" s="112"/>
      <c r="G365" s="113"/>
      <c r="H365" s="113"/>
    </row>
    <row r="366" spans="1:8" s="25" customFormat="1" x14ac:dyDescent="0.2">
      <c r="A366" s="110"/>
      <c r="B366" s="111"/>
      <c r="C366" s="112"/>
      <c r="D366" s="112"/>
      <c r="E366" s="112"/>
      <c r="F366" s="112"/>
      <c r="G366" s="113"/>
      <c r="H366" s="113"/>
    </row>
    <row r="367" spans="1:8" s="25" customFormat="1" x14ac:dyDescent="0.2">
      <c r="A367" s="110"/>
      <c r="B367" s="111"/>
      <c r="C367" s="112"/>
      <c r="D367" s="112"/>
      <c r="E367" s="112"/>
      <c r="F367" s="112"/>
      <c r="G367" s="113"/>
      <c r="H367" s="113"/>
    </row>
    <row r="368" spans="1:8" s="25" customFormat="1" x14ac:dyDescent="0.2">
      <c r="A368" s="110"/>
      <c r="B368" s="111"/>
      <c r="C368" s="112"/>
      <c r="D368" s="112"/>
      <c r="E368" s="112"/>
      <c r="F368" s="112"/>
      <c r="G368" s="113"/>
      <c r="H368" s="113"/>
    </row>
    <row r="369" spans="1:8" s="25" customFormat="1" x14ac:dyDescent="0.2">
      <c r="A369" s="110"/>
      <c r="B369" s="111"/>
      <c r="C369" s="112"/>
      <c r="D369" s="112"/>
      <c r="E369" s="112"/>
      <c r="F369" s="112"/>
      <c r="G369" s="113"/>
      <c r="H369" s="113"/>
    </row>
    <row r="370" spans="1:8" s="25" customFormat="1" x14ac:dyDescent="0.2">
      <c r="A370" s="110"/>
      <c r="B370" s="111"/>
      <c r="C370" s="112"/>
      <c r="D370" s="112"/>
      <c r="E370" s="112"/>
      <c r="F370" s="112"/>
      <c r="G370" s="113"/>
      <c r="H370" s="113"/>
    </row>
    <row r="371" spans="1:8" s="25" customFormat="1" x14ac:dyDescent="0.2">
      <c r="A371" s="110"/>
      <c r="B371" s="111"/>
      <c r="C371" s="112"/>
      <c r="D371" s="112"/>
      <c r="E371" s="112"/>
      <c r="F371" s="112"/>
      <c r="G371" s="113"/>
      <c r="H371" s="113"/>
    </row>
    <row r="372" spans="1:8" s="25" customFormat="1" x14ac:dyDescent="0.2">
      <c r="A372" s="110"/>
      <c r="B372" s="111"/>
      <c r="C372" s="112"/>
      <c r="D372" s="112"/>
      <c r="E372" s="112"/>
      <c r="F372" s="112"/>
      <c r="G372" s="113"/>
      <c r="H372" s="113"/>
    </row>
    <row r="373" spans="1:8" s="25" customFormat="1" x14ac:dyDescent="0.2">
      <c r="A373" s="110"/>
      <c r="B373" s="111"/>
      <c r="C373" s="112"/>
      <c r="D373" s="112"/>
      <c r="E373" s="112"/>
      <c r="F373" s="112"/>
      <c r="G373" s="113"/>
      <c r="H373" s="113"/>
    </row>
    <row r="374" spans="1:8" s="25" customFormat="1" x14ac:dyDescent="0.2">
      <c r="A374" s="110"/>
      <c r="B374" s="111"/>
      <c r="C374" s="112"/>
      <c r="D374" s="112"/>
      <c r="E374" s="112"/>
      <c r="F374" s="112"/>
      <c r="G374" s="113"/>
      <c r="H374" s="113"/>
    </row>
    <row r="375" spans="1:8" s="25" customFormat="1" x14ac:dyDescent="0.2">
      <c r="A375" s="110"/>
      <c r="B375" s="111"/>
      <c r="C375" s="112"/>
      <c r="D375" s="112"/>
      <c r="E375" s="112"/>
      <c r="F375" s="112"/>
      <c r="G375" s="113"/>
      <c r="H375" s="113"/>
    </row>
    <row r="376" spans="1:8" s="25" customFormat="1" x14ac:dyDescent="0.2">
      <c r="A376" s="110"/>
      <c r="B376" s="111"/>
      <c r="C376" s="112"/>
      <c r="D376" s="112"/>
      <c r="E376" s="112"/>
      <c r="F376" s="112"/>
      <c r="G376" s="113"/>
      <c r="H376" s="113"/>
    </row>
    <row r="377" spans="1:8" s="25" customFormat="1" x14ac:dyDescent="0.2">
      <c r="A377" s="110"/>
      <c r="B377" s="111"/>
      <c r="C377" s="112"/>
      <c r="D377" s="112"/>
      <c r="E377" s="112"/>
      <c r="F377" s="112"/>
      <c r="G377" s="113"/>
      <c r="H377" s="113"/>
    </row>
    <row r="378" spans="1:8" s="25" customFormat="1" x14ac:dyDescent="0.2">
      <c r="A378" s="110"/>
      <c r="B378" s="111"/>
      <c r="C378" s="112"/>
      <c r="D378" s="112"/>
      <c r="E378" s="112"/>
      <c r="F378" s="112"/>
      <c r="G378" s="113"/>
      <c r="H378" s="113"/>
    </row>
    <row r="379" spans="1:8" s="25" customFormat="1" x14ac:dyDescent="0.2">
      <c r="A379" s="110"/>
      <c r="B379" s="111"/>
      <c r="C379" s="112"/>
      <c r="D379" s="112"/>
      <c r="E379" s="112"/>
      <c r="F379" s="112"/>
      <c r="G379" s="113"/>
      <c r="H379" s="113"/>
    </row>
    <row r="380" spans="1:8" s="25" customFormat="1" x14ac:dyDescent="0.2">
      <c r="A380" s="110"/>
      <c r="B380" s="111"/>
      <c r="C380" s="112"/>
      <c r="D380" s="112"/>
      <c r="E380" s="112"/>
      <c r="F380" s="112"/>
      <c r="G380" s="113"/>
      <c r="H380" s="113"/>
    </row>
    <row r="381" spans="1:8" s="25" customFormat="1" x14ac:dyDescent="0.2">
      <c r="A381" s="110"/>
      <c r="B381" s="111"/>
      <c r="C381" s="112"/>
      <c r="D381" s="112"/>
      <c r="E381" s="112"/>
      <c r="F381" s="112"/>
      <c r="G381" s="113"/>
      <c r="H381" s="113"/>
    </row>
    <row r="382" spans="1:8" s="25" customFormat="1" x14ac:dyDescent="0.2">
      <c r="A382" s="110"/>
      <c r="B382" s="111"/>
      <c r="C382" s="112"/>
      <c r="D382" s="112"/>
      <c r="E382" s="112"/>
      <c r="F382" s="112"/>
      <c r="G382" s="113"/>
      <c r="H382" s="113"/>
    </row>
    <row r="383" spans="1:8" s="25" customFormat="1" x14ac:dyDescent="0.2">
      <c r="A383" s="110"/>
      <c r="B383" s="111"/>
      <c r="C383" s="112"/>
      <c r="D383" s="112"/>
      <c r="E383" s="112"/>
      <c r="F383" s="112"/>
      <c r="G383" s="113"/>
      <c r="H383" s="113"/>
    </row>
    <row r="384" spans="1:8" s="25" customFormat="1" x14ac:dyDescent="0.2">
      <c r="A384" s="110"/>
      <c r="B384" s="111"/>
      <c r="C384" s="112"/>
      <c r="D384" s="112"/>
      <c r="E384" s="112"/>
      <c r="F384" s="112"/>
      <c r="G384" s="113"/>
      <c r="H384" s="113"/>
    </row>
    <row r="385" spans="1:8" s="25" customFormat="1" x14ac:dyDescent="0.2">
      <c r="A385" s="110"/>
      <c r="B385" s="111"/>
      <c r="C385" s="112"/>
      <c r="D385" s="112"/>
      <c r="E385" s="112"/>
      <c r="F385" s="112"/>
      <c r="G385" s="113"/>
      <c r="H385" s="113"/>
    </row>
    <row r="386" spans="1:8" s="25" customFormat="1" x14ac:dyDescent="0.2">
      <c r="A386" s="110"/>
      <c r="B386" s="111"/>
      <c r="C386" s="112"/>
      <c r="D386" s="112"/>
      <c r="E386" s="112"/>
      <c r="F386" s="112"/>
      <c r="G386" s="113"/>
      <c r="H386" s="113"/>
    </row>
    <row r="387" spans="1:8" s="25" customFormat="1" x14ac:dyDescent="0.2">
      <c r="A387" s="110"/>
      <c r="B387" s="111"/>
      <c r="C387" s="112"/>
      <c r="D387" s="112"/>
      <c r="E387" s="112"/>
      <c r="F387" s="112"/>
      <c r="G387" s="113"/>
      <c r="H387" s="113"/>
    </row>
    <row r="388" spans="1:8" s="25" customFormat="1" x14ac:dyDescent="0.2">
      <c r="A388" s="110"/>
      <c r="B388" s="111"/>
      <c r="C388" s="112"/>
      <c r="D388" s="112"/>
      <c r="E388" s="112"/>
      <c r="F388" s="112"/>
      <c r="G388" s="113"/>
      <c r="H388" s="113"/>
    </row>
    <row r="389" spans="1:8" s="25" customFormat="1" x14ac:dyDescent="0.2">
      <c r="A389" s="110"/>
      <c r="B389" s="111"/>
      <c r="C389" s="112"/>
      <c r="D389" s="112"/>
      <c r="E389" s="112"/>
      <c r="F389" s="112"/>
      <c r="G389" s="113"/>
      <c r="H389" s="113"/>
    </row>
    <row r="390" spans="1:8" s="25" customFormat="1" x14ac:dyDescent="0.2">
      <c r="A390" s="110"/>
      <c r="B390" s="111"/>
      <c r="C390" s="112"/>
      <c r="D390" s="112"/>
      <c r="E390" s="112"/>
      <c r="F390" s="112"/>
      <c r="G390" s="113"/>
      <c r="H390" s="113"/>
    </row>
    <row r="391" spans="1:8" s="25" customFormat="1" x14ac:dyDescent="0.2">
      <c r="A391" s="110"/>
      <c r="B391" s="111"/>
      <c r="C391" s="112"/>
      <c r="D391" s="112"/>
      <c r="E391" s="112"/>
      <c r="F391" s="112"/>
      <c r="G391" s="113"/>
      <c r="H391" s="113"/>
    </row>
    <row r="392" spans="1:8" s="25" customFormat="1" x14ac:dyDescent="0.2">
      <c r="A392" s="110"/>
      <c r="B392" s="111"/>
      <c r="C392" s="112"/>
      <c r="D392" s="112"/>
      <c r="E392" s="112"/>
      <c r="F392" s="112"/>
      <c r="G392" s="113"/>
      <c r="H392" s="113"/>
    </row>
    <row r="393" spans="1:8" s="25" customFormat="1" x14ac:dyDescent="0.2">
      <c r="A393" s="110"/>
      <c r="B393" s="111"/>
      <c r="C393" s="112"/>
      <c r="D393" s="112"/>
      <c r="E393" s="112"/>
      <c r="F393" s="112"/>
      <c r="G393" s="113"/>
      <c r="H393" s="113"/>
    </row>
    <row r="394" spans="1:8" s="25" customFormat="1" x14ac:dyDescent="0.2">
      <c r="A394" s="110"/>
      <c r="B394" s="111"/>
      <c r="C394" s="112"/>
      <c r="D394" s="112"/>
      <c r="E394" s="112"/>
      <c r="F394" s="112"/>
      <c r="G394" s="113"/>
      <c r="H394" s="113"/>
    </row>
    <row r="395" spans="1:8" s="25" customFormat="1" x14ac:dyDescent="0.2">
      <c r="A395" s="110"/>
      <c r="B395" s="111"/>
      <c r="C395" s="112"/>
      <c r="D395" s="112"/>
      <c r="E395" s="112"/>
      <c r="F395" s="112"/>
      <c r="G395" s="113"/>
      <c r="H395" s="113"/>
    </row>
    <row r="396" spans="1:8" s="25" customFormat="1" x14ac:dyDescent="0.2">
      <c r="A396" s="110"/>
      <c r="B396" s="111"/>
      <c r="C396" s="112"/>
      <c r="D396" s="112"/>
      <c r="E396" s="112"/>
      <c r="F396" s="112"/>
      <c r="G396" s="113"/>
      <c r="H396" s="113"/>
    </row>
    <row r="397" spans="1:8" s="25" customFormat="1" x14ac:dyDescent="0.2">
      <c r="A397" s="110"/>
      <c r="B397" s="111"/>
      <c r="C397" s="112"/>
      <c r="D397" s="112"/>
      <c r="E397" s="112"/>
      <c r="F397" s="112"/>
      <c r="G397" s="113"/>
      <c r="H397" s="113"/>
    </row>
    <row r="398" spans="1:8" s="25" customFormat="1" x14ac:dyDescent="0.2">
      <c r="A398" s="110"/>
      <c r="B398" s="111"/>
      <c r="C398" s="112"/>
      <c r="D398" s="112"/>
      <c r="E398" s="112"/>
      <c r="F398" s="112"/>
      <c r="G398" s="113"/>
      <c r="H398" s="113"/>
    </row>
    <row r="399" spans="1:8" s="25" customFormat="1" x14ac:dyDescent="0.2">
      <c r="A399" s="110"/>
      <c r="B399" s="111"/>
      <c r="C399" s="112"/>
      <c r="D399" s="112"/>
      <c r="E399" s="112"/>
      <c r="F399" s="112"/>
      <c r="G399" s="113"/>
      <c r="H399" s="113"/>
    </row>
    <row r="400" spans="1:8" s="25" customFormat="1" x14ac:dyDescent="0.2">
      <c r="A400" s="110"/>
      <c r="B400" s="111"/>
      <c r="C400" s="112"/>
      <c r="D400" s="112"/>
      <c r="E400" s="112"/>
      <c r="F400" s="112"/>
      <c r="G400" s="113"/>
      <c r="H400" s="113"/>
    </row>
    <row r="401" spans="1:8" s="25" customFormat="1" x14ac:dyDescent="0.2">
      <c r="A401" s="110"/>
      <c r="B401" s="111"/>
      <c r="C401" s="112"/>
      <c r="D401" s="112"/>
      <c r="E401" s="112"/>
      <c r="F401" s="112"/>
      <c r="G401" s="113"/>
      <c r="H401" s="113"/>
    </row>
    <row r="402" spans="1:8" s="25" customFormat="1" x14ac:dyDescent="0.2">
      <c r="A402" s="110"/>
      <c r="B402" s="111"/>
      <c r="C402" s="112"/>
      <c r="D402" s="112"/>
      <c r="E402" s="112"/>
      <c r="F402" s="112"/>
      <c r="G402" s="113"/>
      <c r="H402" s="113"/>
    </row>
    <row r="403" spans="1:8" s="25" customFormat="1" x14ac:dyDescent="0.2">
      <c r="A403" s="110"/>
      <c r="B403" s="111"/>
      <c r="C403" s="112"/>
      <c r="D403" s="112"/>
      <c r="E403" s="112"/>
      <c r="F403" s="112"/>
      <c r="G403" s="113"/>
      <c r="H403" s="113"/>
    </row>
    <row r="404" spans="1:8" s="25" customFormat="1" x14ac:dyDescent="0.2">
      <c r="A404" s="110"/>
      <c r="B404" s="111"/>
      <c r="C404" s="112"/>
      <c r="D404" s="112"/>
      <c r="E404" s="112"/>
      <c r="F404" s="112"/>
      <c r="G404" s="113"/>
      <c r="H404" s="113"/>
    </row>
    <row r="405" spans="1:8" s="25" customFormat="1" x14ac:dyDescent="0.2">
      <c r="A405" s="110"/>
      <c r="B405" s="111"/>
      <c r="C405" s="112"/>
      <c r="D405" s="112"/>
      <c r="E405" s="112"/>
      <c r="F405" s="112"/>
      <c r="G405" s="113"/>
      <c r="H405" s="113"/>
    </row>
    <row r="406" spans="1:8" s="25" customFormat="1" x14ac:dyDescent="0.2">
      <c r="A406" s="110"/>
      <c r="B406" s="111"/>
      <c r="C406" s="112"/>
      <c r="D406" s="112"/>
      <c r="E406" s="112"/>
      <c r="F406" s="112"/>
      <c r="G406" s="113"/>
      <c r="H406" s="113"/>
    </row>
    <row r="407" spans="1:8" s="25" customFormat="1" x14ac:dyDescent="0.2">
      <c r="A407" s="110"/>
      <c r="B407" s="111"/>
      <c r="C407" s="112"/>
      <c r="D407" s="112"/>
      <c r="E407" s="112"/>
      <c r="F407" s="112"/>
      <c r="G407" s="113"/>
      <c r="H407" s="113"/>
    </row>
    <row r="408" spans="1:8" s="25" customFormat="1" x14ac:dyDescent="0.2">
      <c r="A408" s="110"/>
      <c r="B408" s="111"/>
      <c r="C408" s="112"/>
      <c r="D408" s="112"/>
      <c r="E408" s="112"/>
      <c r="F408" s="112"/>
      <c r="G408" s="113"/>
      <c r="H408" s="113"/>
    </row>
    <row r="409" spans="1:8" s="25" customFormat="1" x14ac:dyDescent="0.2">
      <c r="A409" s="110"/>
      <c r="B409" s="111"/>
      <c r="C409" s="112"/>
      <c r="D409" s="112"/>
      <c r="E409" s="112"/>
      <c r="F409" s="112"/>
      <c r="G409" s="113"/>
      <c r="H409" s="113"/>
    </row>
    <row r="410" spans="1:8" s="25" customFormat="1" x14ac:dyDescent="0.2">
      <c r="A410" s="110"/>
      <c r="B410" s="111"/>
      <c r="C410" s="112"/>
      <c r="D410" s="112"/>
      <c r="E410" s="112"/>
      <c r="F410" s="112"/>
      <c r="G410" s="113"/>
      <c r="H410" s="113"/>
    </row>
    <row r="411" spans="1:8" s="25" customFormat="1" x14ac:dyDescent="0.2">
      <c r="A411" s="110"/>
      <c r="B411" s="111"/>
      <c r="C411" s="112"/>
      <c r="D411" s="112"/>
      <c r="E411" s="112"/>
      <c r="F411" s="112"/>
      <c r="G411" s="113"/>
      <c r="H411" s="113"/>
    </row>
    <row r="412" spans="1:8" s="25" customFormat="1" x14ac:dyDescent="0.2">
      <c r="A412" s="110"/>
      <c r="B412" s="111"/>
      <c r="C412" s="112"/>
      <c r="D412" s="112"/>
      <c r="E412" s="112"/>
      <c r="F412" s="112"/>
      <c r="G412" s="113"/>
      <c r="H412" s="113"/>
    </row>
    <row r="413" spans="1:8" s="25" customFormat="1" x14ac:dyDescent="0.2">
      <c r="A413" s="110"/>
      <c r="B413" s="111"/>
      <c r="C413" s="112"/>
      <c r="D413" s="112"/>
      <c r="E413" s="112"/>
      <c r="F413" s="112"/>
      <c r="G413" s="113"/>
      <c r="H413" s="113"/>
    </row>
    <row r="414" spans="1:8" s="25" customFormat="1" x14ac:dyDescent="0.2">
      <c r="A414" s="110"/>
      <c r="B414" s="111"/>
      <c r="C414" s="112"/>
      <c r="D414" s="112"/>
      <c r="E414" s="112"/>
      <c r="F414" s="112"/>
      <c r="G414" s="113"/>
      <c r="H414" s="113"/>
    </row>
    <row r="415" spans="1:8" s="25" customFormat="1" x14ac:dyDescent="0.2">
      <c r="A415" s="110"/>
      <c r="B415" s="111"/>
      <c r="C415" s="112"/>
      <c r="D415" s="112"/>
      <c r="E415" s="112"/>
      <c r="F415" s="112"/>
      <c r="G415" s="113"/>
      <c r="H415" s="113"/>
    </row>
    <row r="416" spans="1:8" s="25" customFormat="1" x14ac:dyDescent="0.2">
      <c r="A416" s="110"/>
      <c r="B416" s="111"/>
      <c r="C416" s="112"/>
      <c r="D416" s="112"/>
      <c r="E416" s="112"/>
      <c r="F416" s="112"/>
      <c r="G416" s="113"/>
      <c r="H416" s="113"/>
    </row>
    <row r="417" spans="1:8" s="25" customFormat="1" x14ac:dyDescent="0.2">
      <c r="A417" s="110"/>
      <c r="B417" s="111"/>
      <c r="C417" s="112"/>
      <c r="D417" s="112"/>
      <c r="E417" s="112"/>
      <c r="F417" s="112"/>
      <c r="G417" s="113"/>
      <c r="H417" s="113"/>
    </row>
    <row r="418" spans="1:8" s="25" customFormat="1" x14ac:dyDescent="0.2">
      <c r="A418" s="110"/>
      <c r="B418" s="111"/>
      <c r="C418" s="112"/>
      <c r="D418" s="112"/>
      <c r="E418" s="112"/>
      <c r="F418" s="112"/>
      <c r="G418" s="113"/>
      <c r="H418" s="113"/>
    </row>
    <row r="419" spans="1:8" s="25" customFormat="1" x14ac:dyDescent="0.2">
      <c r="A419" s="110"/>
      <c r="B419" s="111"/>
      <c r="C419" s="112"/>
      <c r="D419" s="112"/>
      <c r="E419" s="112"/>
      <c r="F419" s="112"/>
      <c r="G419" s="113"/>
      <c r="H419" s="113"/>
    </row>
    <row r="420" spans="1:8" s="25" customFormat="1" x14ac:dyDescent="0.2">
      <c r="A420" s="110"/>
      <c r="B420" s="111"/>
      <c r="C420" s="112"/>
      <c r="D420" s="112"/>
      <c r="E420" s="112"/>
      <c r="F420" s="112"/>
      <c r="G420" s="113"/>
      <c r="H420" s="113"/>
    </row>
    <row r="421" spans="1:8" s="25" customFormat="1" x14ac:dyDescent="0.2">
      <c r="A421" s="110"/>
      <c r="B421" s="111"/>
      <c r="C421" s="112"/>
      <c r="D421" s="112"/>
      <c r="E421" s="112"/>
      <c r="F421" s="112"/>
      <c r="G421" s="113"/>
      <c r="H421" s="113"/>
    </row>
    <row r="422" spans="1:8" s="25" customFormat="1" x14ac:dyDescent="0.2">
      <c r="A422" s="110"/>
      <c r="B422" s="111"/>
      <c r="C422" s="112"/>
      <c r="D422" s="112"/>
      <c r="E422" s="112"/>
      <c r="F422" s="112"/>
      <c r="G422" s="113"/>
      <c r="H422" s="113"/>
    </row>
    <row r="423" spans="1:8" s="25" customFormat="1" x14ac:dyDescent="0.2">
      <c r="A423" s="110"/>
      <c r="B423" s="111"/>
      <c r="C423" s="112"/>
      <c r="D423" s="112"/>
      <c r="E423" s="112"/>
      <c r="F423" s="112"/>
      <c r="G423" s="113"/>
      <c r="H423" s="113"/>
    </row>
    <row r="424" spans="1:8" s="25" customFormat="1" x14ac:dyDescent="0.2">
      <c r="A424" s="110"/>
      <c r="B424" s="111"/>
      <c r="C424" s="112"/>
      <c r="D424" s="112"/>
      <c r="E424" s="112"/>
      <c r="F424" s="112"/>
      <c r="G424" s="113"/>
      <c r="H424" s="113"/>
    </row>
    <row r="425" spans="1:8" s="25" customFormat="1" x14ac:dyDescent="0.2">
      <c r="A425" s="110"/>
      <c r="B425" s="111"/>
      <c r="C425" s="112"/>
      <c r="D425" s="112"/>
      <c r="E425" s="112"/>
      <c r="F425" s="112"/>
      <c r="G425" s="113"/>
      <c r="H425" s="113"/>
    </row>
    <row r="426" spans="1:8" s="25" customFormat="1" x14ac:dyDescent="0.2">
      <c r="A426" s="110"/>
      <c r="B426" s="111"/>
      <c r="C426" s="112"/>
      <c r="D426" s="112"/>
      <c r="E426" s="112"/>
      <c r="F426" s="112"/>
      <c r="G426" s="113"/>
      <c r="H426" s="113"/>
    </row>
    <row r="427" spans="1:8" s="25" customFormat="1" x14ac:dyDescent="0.2">
      <c r="A427" s="110"/>
      <c r="B427" s="111"/>
      <c r="C427" s="112"/>
      <c r="D427" s="112"/>
      <c r="E427" s="112"/>
      <c r="F427" s="112"/>
      <c r="G427" s="113"/>
      <c r="H427" s="113"/>
    </row>
    <row r="428" spans="1:8" s="25" customFormat="1" x14ac:dyDescent="0.2">
      <c r="A428" s="110"/>
      <c r="B428" s="111"/>
      <c r="C428" s="112"/>
      <c r="D428" s="112"/>
      <c r="E428" s="112"/>
      <c r="F428" s="112"/>
      <c r="G428" s="113"/>
      <c r="H428" s="113"/>
    </row>
    <row r="429" spans="1:8" s="25" customFormat="1" x14ac:dyDescent="0.2">
      <c r="A429" s="110"/>
      <c r="B429" s="111"/>
      <c r="C429" s="112"/>
      <c r="D429" s="112"/>
      <c r="E429" s="112"/>
      <c r="F429" s="112"/>
      <c r="G429" s="113"/>
      <c r="H429" s="113"/>
    </row>
    <row r="430" spans="1:8" s="25" customFormat="1" x14ac:dyDescent="0.2">
      <c r="A430" s="110"/>
      <c r="B430" s="111"/>
      <c r="C430" s="112"/>
      <c r="D430" s="112"/>
      <c r="E430" s="112"/>
      <c r="F430" s="112"/>
      <c r="G430" s="113"/>
      <c r="H430" s="113"/>
    </row>
    <row r="431" spans="1:8" s="25" customFormat="1" x14ac:dyDescent="0.2">
      <c r="A431" s="110"/>
      <c r="B431" s="111"/>
      <c r="C431" s="112"/>
      <c r="D431" s="112"/>
      <c r="E431" s="112"/>
      <c r="F431" s="112"/>
      <c r="G431" s="113"/>
      <c r="H431" s="113"/>
    </row>
    <row r="432" spans="1:8" s="25" customFormat="1" x14ac:dyDescent="0.2">
      <c r="A432" s="110"/>
      <c r="B432" s="111"/>
      <c r="C432" s="112"/>
      <c r="D432" s="112"/>
      <c r="E432" s="112"/>
      <c r="F432" s="112"/>
      <c r="G432" s="113"/>
      <c r="H432" s="113"/>
    </row>
    <row r="433" spans="1:8" s="25" customFormat="1" x14ac:dyDescent="0.2">
      <c r="A433" s="110"/>
      <c r="B433" s="111"/>
      <c r="C433" s="112"/>
      <c r="D433" s="112"/>
      <c r="E433" s="112"/>
      <c r="F433" s="112"/>
      <c r="G433" s="113"/>
      <c r="H433" s="113"/>
    </row>
    <row r="434" spans="1:8" s="25" customFormat="1" x14ac:dyDescent="0.2">
      <c r="A434" s="110"/>
      <c r="B434" s="111"/>
      <c r="C434" s="112"/>
      <c r="D434" s="112"/>
      <c r="E434" s="112"/>
      <c r="F434" s="112"/>
      <c r="G434" s="113"/>
      <c r="H434" s="113"/>
    </row>
    <row r="435" spans="1:8" s="25" customFormat="1" x14ac:dyDescent="0.2">
      <c r="A435" s="110"/>
      <c r="B435" s="111"/>
      <c r="C435" s="112"/>
      <c r="D435" s="112"/>
      <c r="E435" s="112"/>
      <c r="F435" s="112"/>
      <c r="G435" s="113"/>
      <c r="H435" s="113"/>
    </row>
    <row r="436" spans="1:8" s="25" customFormat="1" x14ac:dyDescent="0.2">
      <c r="A436" s="110"/>
      <c r="B436" s="111"/>
      <c r="C436" s="112"/>
      <c r="D436" s="112"/>
      <c r="E436" s="112"/>
      <c r="F436" s="112"/>
      <c r="G436" s="113"/>
      <c r="H436" s="113"/>
    </row>
    <row r="437" spans="1:8" s="25" customFormat="1" x14ac:dyDescent="0.2">
      <c r="A437" s="110"/>
      <c r="B437" s="111"/>
      <c r="C437" s="112"/>
      <c r="D437" s="112"/>
      <c r="E437" s="112"/>
      <c r="F437" s="112"/>
      <c r="G437" s="113"/>
      <c r="H437" s="113"/>
    </row>
    <row r="438" spans="1:8" s="25" customFormat="1" x14ac:dyDescent="0.2">
      <c r="A438" s="110"/>
      <c r="B438" s="111"/>
      <c r="C438" s="112"/>
      <c r="D438" s="112"/>
      <c r="E438" s="112"/>
      <c r="F438" s="112"/>
      <c r="G438" s="113"/>
      <c r="H438" s="113"/>
    </row>
  </sheetData>
  <mergeCells count="32">
    <mergeCell ref="I27:K27"/>
    <mergeCell ref="B28:F28"/>
    <mergeCell ref="B29:F29"/>
    <mergeCell ref="B30:F30"/>
    <mergeCell ref="I31:K31"/>
    <mergeCell ref="B24:F24"/>
    <mergeCell ref="B25:F25"/>
    <mergeCell ref="B26:F26"/>
    <mergeCell ref="I16:K16"/>
    <mergeCell ref="B11:F11"/>
    <mergeCell ref="B12:F12"/>
    <mergeCell ref="I13:K13"/>
    <mergeCell ref="B14:F14"/>
    <mergeCell ref="B15:F15"/>
    <mergeCell ref="A1:L1"/>
    <mergeCell ref="A2:L2"/>
    <mergeCell ref="A3:A4"/>
    <mergeCell ref="B3:F4"/>
    <mergeCell ref="H3:K3"/>
    <mergeCell ref="L3:L4"/>
    <mergeCell ref="B5:F5"/>
    <mergeCell ref="I7:K7"/>
    <mergeCell ref="B8:F8"/>
    <mergeCell ref="I23:K23"/>
    <mergeCell ref="B17:F17"/>
    <mergeCell ref="B18:F18"/>
    <mergeCell ref="B19:F19"/>
    <mergeCell ref="I20:K20"/>
    <mergeCell ref="B21:F21"/>
    <mergeCell ref="B22:F22"/>
    <mergeCell ref="B9:F9"/>
    <mergeCell ref="I10:K10"/>
  </mergeCells>
  <printOptions horizontalCentered="1"/>
  <pageMargins left="0.5" right="0.5" top="0.5" bottom="0.5" header="0.25" footer="0.25"/>
  <pageSetup paperSize="9" scale="44" orientation="portrait"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8"/>
  <dimension ref="A1:M438"/>
  <sheetViews>
    <sheetView workbookViewId="0">
      <selection sqref="A1:L1"/>
    </sheetView>
  </sheetViews>
  <sheetFormatPr defaultColWidth="8.7109375" defaultRowHeight="12.75" x14ac:dyDescent="0.2"/>
  <cols>
    <col min="1" max="1" width="4.28515625" style="2" customWidth="1"/>
    <col min="2" max="2" width="9.42578125" style="3" customWidth="1"/>
    <col min="3" max="3" width="13.7109375" style="4" customWidth="1"/>
    <col min="4" max="4" width="10.28515625" style="4" customWidth="1"/>
    <col min="5" max="5" width="10.7109375" style="4" customWidth="1"/>
    <col min="6" max="6" width="7.28515625" style="4" customWidth="1"/>
    <col min="7" max="8" width="8.7109375" style="5" customWidth="1"/>
    <col min="9" max="9" width="11" style="1" customWidth="1"/>
    <col min="10" max="10" width="12" style="1" customWidth="1"/>
    <col min="11" max="11" width="14.42578125" style="1" customWidth="1"/>
    <col min="12" max="12" width="17.7109375" style="1" customWidth="1"/>
    <col min="13" max="13" width="23.140625" style="1" hidden="1" customWidth="1"/>
    <col min="14" max="14" width="12.5703125" style="1" customWidth="1"/>
    <col min="15" max="15" width="9.42578125" style="1" bestFit="1" customWidth="1"/>
    <col min="16" max="16" width="11.28515625" style="1" bestFit="1" customWidth="1"/>
    <col min="17" max="16384" width="8.7109375" style="1"/>
  </cols>
  <sheetData>
    <row r="1" spans="1:13" s="174" customFormat="1" ht="36" customHeight="1" thickTop="1" x14ac:dyDescent="0.2">
      <c r="A1" s="740" t="str">
        <f>'UGWT-1'!A1:L1</f>
        <v>SCHOOL &amp; SKILL CENTER AT BAIKER BALOCHISTAN</v>
      </c>
      <c r="B1" s="741"/>
      <c r="C1" s="741"/>
      <c r="D1" s="741"/>
      <c r="E1" s="741"/>
      <c r="F1" s="741"/>
      <c r="G1" s="741"/>
      <c r="H1" s="741"/>
      <c r="I1" s="741"/>
      <c r="J1" s="741"/>
      <c r="K1" s="741"/>
      <c r="L1" s="742"/>
    </row>
    <row r="2" spans="1:13" s="174" customFormat="1" ht="18" customHeight="1" x14ac:dyDescent="0.2">
      <c r="A2" s="690" t="s">
        <v>266</v>
      </c>
      <c r="B2" s="691"/>
      <c r="C2" s="691"/>
      <c r="D2" s="691"/>
      <c r="E2" s="691"/>
      <c r="F2" s="691"/>
      <c r="G2" s="691"/>
      <c r="H2" s="691"/>
      <c r="I2" s="691"/>
      <c r="J2" s="691"/>
      <c r="K2" s="691"/>
      <c r="L2" s="692"/>
    </row>
    <row r="3" spans="1:13" s="174" customFormat="1" ht="20.25" customHeight="1" x14ac:dyDescent="0.2">
      <c r="A3" s="743" t="s">
        <v>0</v>
      </c>
      <c r="B3" s="695" t="s">
        <v>1</v>
      </c>
      <c r="C3" s="695"/>
      <c r="D3" s="695"/>
      <c r="E3" s="695"/>
      <c r="F3" s="695"/>
      <c r="G3" s="483"/>
      <c r="H3" s="744" t="s">
        <v>2</v>
      </c>
      <c r="I3" s="744"/>
      <c r="J3" s="744"/>
      <c r="K3" s="744"/>
      <c r="L3" s="699" t="s">
        <v>3</v>
      </c>
    </row>
    <row r="4" spans="1:13" s="174" customFormat="1" ht="24.75" customHeight="1" x14ac:dyDescent="0.2">
      <c r="A4" s="743"/>
      <c r="B4" s="695"/>
      <c r="C4" s="695"/>
      <c r="D4" s="695"/>
      <c r="E4" s="695"/>
      <c r="F4" s="695"/>
      <c r="G4" s="437" t="s">
        <v>5</v>
      </c>
      <c r="H4" s="437" t="s">
        <v>4</v>
      </c>
      <c r="I4" s="484" t="s">
        <v>8</v>
      </c>
      <c r="J4" s="484" t="s">
        <v>7</v>
      </c>
      <c r="K4" s="484" t="s">
        <v>6</v>
      </c>
      <c r="L4" s="699"/>
    </row>
    <row r="5" spans="1:13" s="174" customFormat="1" ht="35.25" customHeight="1" x14ac:dyDescent="0.2">
      <c r="A5" s="175">
        <v>1</v>
      </c>
      <c r="B5" s="446" t="s">
        <v>449</v>
      </c>
      <c r="C5" s="289" t="s">
        <v>261</v>
      </c>
      <c r="D5" s="289" t="s">
        <v>259</v>
      </c>
      <c r="E5" s="289" t="s">
        <v>260</v>
      </c>
      <c r="F5" s="290"/>
      <c r="G5" s="177"/>
      <c r="H5" s="177"/>
      <c r="I5" s="178"/>
      <c r="J5" s="178"/>
      <c r="K5" s="178"/>
      <c r="L5" s="179"/>
      <c r="M5" s="174" t="s">
        <v>190</v>
      </c>
    </row>
    <row r="6" spans="1:13" s="174" customFormat="1" ht="41.25" customHeight="1" x14ac:dyDescent="0.2">
      <c r="A6" s="185"/>
      <c r="B6" s="284" t="s">
        <v>430</v>
      </c>
      <c r="C6" s="181">
        <v>8</v>
      </c>
      <c r="D6" s="181">
        <v>4</v>
      </c>
      <c r="E6" s="181">
        <v>4</v>
      </c>
      <c r="F6" s="286"/>
      <c r="G6" s="181" t="s">
        <v>9</v>
      </c>
      <c r="H6" s="181">
        <v>1</v>
      </c>
      <c r="I6" s="182">
        <f>C6+C7*2</f>
        <v>9.5</v>
      </c>
      <c r="J6" s="182">
        <f>D6+C7*2</f>
        <v>5.5</v>
      </c>
      <c r="K6" s="182">
        <f>E6+E7*2+2</f>
        <v>7.32</v>
      </c>
      <c r="L6" s="184">
        <f t="shared" ref="L6" si="0">H6*I6*J6*K6</f>
        <v>382.47</v>
      </c>
      <c r="M6" s="174" t="s">
        <v>191</v>
      </c>
    </row>
    <row r="7" spans="1:13" s="174" customFormat="1" ht="36" customHeight="1" x14ac:dyDescent="0.2">
      <c r="A7" s="185"/>
      <c r="B7" s="284"/>
      <c r="C7" s="285">
        <v>0.75</v>
      </c>
      <c r="D7" s="285">
        <v>0.75</v>
      </c>
      <c r="E7" s="285">
        <v>0.66</v>
      </c>
      <c r="F7" s="286"/>
      <c r="G7" s="181"/>
      <c r="H7" s="181"/>
      <c r="I7" s="182"/>
      <c r="J7" s="183"/>
      <c r="K7" s="183"/>
      <c r="L7" s="184"/>
      <c r="M7" s="174" t="s">
        <v>258</v>
      </c>
    </row>
    <row r="8" spans="1:13" s="174" customFormat="1" ht="35.25" customHeight="1" x14ac:dyDescent="0.35">
      <c r="A8" s="185"/>
      <c r="B8" s="163"/>
      <c r="C8" s="163"/>
      <c r="D8" s="163"/>
      <c r="E8" s="163"/>
      <c r="F8" s="163"/>
      <c r="G8" s="186"/>
      <c r="H8" s="186"/>
      <c r="I8" s="686" t="s">
        <v>10</v>
      </c>
      <c r="J8" s="686"/>
      <c r="K8" s="686"/>
      <c r="L8" s="187">
        <f>SUM(L6:L7)</f>
        <v>382.47</v>
      </c>
      <c r="M8" s="174" t="s">
        <v>192</v>
      </c>
    </row>
    <row r="9" spans="1:13" s="174" customFormat="1" ht="41.25" customHeight="1" x14ac:dyDescent="0.2">
      <c r="A9" s="175">
        <v>2</v>
      </c>
      <c r="B9" s="814" t="s">
        <v>47</v>
      </c>
      <c r="C9" s="815"/>
      <c r="D9" s="815"/>
      <c r="E9" s="815"/>
      <c r="F9" s="815"/>
      <c r="G9" s="177"/>
      <c r="H9" s="177"/>
      <c r="I9" s="178"/>
      <c r="J9" s="178"/>
      <c r="K9" s="178"/>
      <c r="L9" s="179"/>
    </row>
    <row r="10" spans="1:13" s="174" customFormat="1" ht="36" customHeight="1" x14ac:dyDescent="0.2">
      <c r="A10" s="185"/>
      <c r="B10" s="737"/>
      <c r="C10" s="737"/>
      <c r="D10" s="737"/>
      <c r="E10" s="737"/>
      <c r="F10" s="737"/>
      <c r="G10" s="181" t="s">
        <v>9</v>
      </c>
      <c r="H10" s="181">
        <f>H6</f>
        <v>1</v>
      </c>
      <c r="I10" s="182">
        <f>C6+C7*2</f>
        <v>9.5</v>
      </c>
      <c r="J10" s="182">
        <f>D6+C7*2</f>
        <v>5.5</v>
      </c>
      <c r="K10" s="183">
        <v>1</v>
      </c>
      <c r="L10" s="184">
        <f>H10*I10*J10*K10</f>
        <v>52.25</v>
      </c>
    </row>
    <row r="11" spans="1:13" s="174" customFormat="1" ht="35.25" customHeight="1" x14ac:dyDescent="0.2">
      <c r="A11" s="185"/>
      <c r="B11" s="737"/>
      <c r="C11" s="737"/>
      <c r="D11" s="737"/>
      <c r="E11" s="737"/>
      <c r="F11" s="737"/>
      <c r="G11" s="181"/>
      <c r="H11" s="181"/>
      <c r="I11" s="182"/>
      <c r="J11" s="183"/>
      <c r="K11" s="183"/>
      <c r="L11" s="184"/>
    </row>
    <row r="12" spans="1:13" s="174" customFormat="1" ht="41.25" customHeight="1" x14ac:dyDescent="0.35">
      <c r="A12" s="185"/>
      <c r="B12" s="163"/>
      <c r="C12" s="163"/>
      <c r="D12" s="163"/>
      <c r="E12" s="163"/>
      <c r="F12" s="163"/>
      <c r="G12" s="186"/>
      <c r="H12" s="186"/>
      <c r="I12" s="686" t="s">
        <v>10</v>
      </c>
      <c r="J12" s="686"/>
      <c r="K12" s="686"/>
      <c r="L12" s="187">
        <f>SUM(L10:L11)</f>
        <v>52.25</v>
      </c>
    </row>
    <row r="13" spans="1:13" s="174" customFormat="1" ht="36" customHeight="1" x14ac:dyDescent="0.2">
      <c r="A13" s="175">
        <v>3</v>
      </c>
      <c r="B13" s="841" t="s">
        <v>11</v>
      </c>
      <c r="C13" s="815"/>
      <c r="D13" s="815"/>
      <c r="E13" s="815"/>
      <c r="F13" s="815"/>
      <c r="G13" s="177"/>
      <c r="H13" s="177"/>
      <c r="I13" s="178"/>
      <c r="J13" s="178"/>
      <c r="K13" s="178"/>
      <c r="L13" s="179"/>
    </row>
    <row r="14" spans="1:13" s="174" customFormat="1" ht="35.25" customHeight="1" x14ac:dyDescent="0.2">
      <c r="A14" s="185"/>
      <c r="B14" s="737" t="str">
        <f>B6</f>
        <v xml:space="preserve">GF Area </v>
      </c>
      <c r="C14" s="737"/>
      <c r="D14" s="737"/>
      <c r="E14" s="737"/>
      <c r="F14" s="737"/>
      <c r="G14" s="181" t="s">
        <v>9</v>
      </c>
      <c r="H14" s="181">
        <f>H6</f>
        <v>1</v>
      </c>
      <c r="I14" s="182">
        <f>C6+C7*2</f>
        <v>9.5</v>
      </c>
      <c r="J14" s="182">
        <f>D6+C7*2</f>
        <v>5.5</v>
      </c>
      <c r="K14" s="183">
        <v>0.25</v>
      </c>
      <c r="L14" s="184">
        <f t="shared" ref="L14" si="1">H14*I14*J14*K14</f>
        <v>13.0625</v>
      </c>
    </row>
    <row r="15" spans="1:13" s="174" customFormat="1" ht="41.25" customHeight="1" x14ac:dyDescent="0.2">
      <c r="A15" s="185"/>
      <c r="B15" s="737"/>
      <c r="C15" s="737"/>
      <c r="D15" s="737"/>
      <c r="E15" s="737"/>
      <c r="F15" s="737"/>
      <c r="G15" s="181"/>
      <c r="H15" s="181"/>
      <c r="I15" s="182"/>
      <c r="J15" s="183"/>
      <c r="K15" s="183"/>
      <c r="L15" s="184"/>
    </row>
    <row r="16" spans="1:13" s="174" customFormat="1" ht="23.25" x14ac:dyDescent="0.35">
      <c r="A16" s="185"/>
      <c r="B16" s="163"/>
      <c r="C16" s="163"/>
      <c r="D16" s="163"/>
      <c r="E16" s="163"/>
      <c r="F16" s="163"/>
      <c r="G16" s="186"/>
      <c r="H16" s="186"/>
      <c r="I16" s="686" t="s">
        <v>10</v>
      </c>
      <c r="J16" s="686"/>
      <c r="K16" s="686"/>
      <c r="L16" s="187">
        <f>SUM(L14:L15)</f>
        <v>13.0625</v>
      </c>
    </row>
    <row r="17" spans="1:12" s="174" customFormat="1" ht="35.25" customHeight="1" x14ac:dyDescent="0.2">
      <c r="A17" s="175">
        <v>4</v>
      </c>
      <c r="B17" s="814" t="s">
        <v>19</v>
      </c>
      <c r="C17" s="815"/>
      <c r="D17" s="815"/>
      <c r="E17" s="815"/>
      <c r="F17" s="815"/>
      <c r="G17" s="177"/>
      <c r="H17" s="177"/>
      <c r="I17" s="178"/>
      <c r="J17" s="178"/>
      <c r="K17" s="178"/>
      <c r="L17" s="179"/>
    </row>
    <row r="18" spans="1:12" s="174" customFormat="1" ht="41.25" customHeight="1" x14ac:dyDescent="0.2">
      <c r="A18" s="185"/>
      <c r="B18" s="737"/>
      <c r="C18" s="737"/>
      <c r="D18" s="737"/>
      <c r="E18" s="737"/>
      <c r="F18" s="737"/>
      <c r="G18" s="181" t="s">
        <v>9</v>
      </c>
      <c r="H18" s="181">
        <v>1</v>
      </c>
      <c r="I18" s="182">
        <f>C6+C7*2</f>
        <v>9.5</v>
      </c>
      <c r="J18" s="182">
        <f>D6+C7*2</f>
        <v>5.5</v>
      </c>
      <c r="K18" s="183">
        <v>0.5</v>
      </c>
      <c r="L18" s="184">
        <f>H18*I18*J18*K18</f>
        <v>26.125</v>
      </c>
    </row>
    <row r="19" spans="1:12" s="174" customFormat="1" ht="41.25" customHeight="1" x14ac:dyDescent="0.2">
      <c r="A19" s="185"/>
      <c r="B19" s="737" t="str">
        <f>B6</f>
        <v xml:space="preserve">GF Area </v>
      </c>
      <c r="C19" s="737"/>
      <c r="D19" s="737"/>
      <c r="E19" s="737"/>
      <c r="F19" s="737"/>
      <c r="G19" s="181"/>
      <c r="H19" s="181"/>
      <c r="I19" s="182"/>
      <c r="J19" s="183"/>
      <c r="K19" s="183"/>
      <c r="L19" s="184"/>
    </row>
    <row r="20" spans="1:12" s="174" customFormat="1" ht="41.25" customHeight="1" x14ac:dyDescent="0.35">
      <c r="A20" s="185"/>
      <c r="B20" s="163"/>
      <c r="C20" s="163"/>
      <c r="D20" s="163"/>
      <c r="E20" s="163"/>
      <c r="F20" s="163"/>
      <c r="G20" s="186"/>
      <c r="H20" s="186"/>
      <c r="I20" s="686" t="s">
        <v>10</v>
      </c>
      <c r="J20" s="686"/>
      <c r="K20" s="686"/>
      <c r="L20" s="187">
        <f>SUM(L18:L19)</f>
        <v>26.125</v>
      </c>
    </row>
    <row r="21" spans="1:12" s="174" customFormat="1" ht="18.75" x14ac:dyDescent="0.2">
      <c r="A21" s="175">
        <v>5</v>
      </c>
      <c r="B21" s="814" t="s">
        <v>20</v>
      </c>
      <c r="C21" s="815"/>
      <c r="D21" s="815"/>
      <c r="E21" s="815"/>
      <c r="F21" s="815"/>
      <c r="G21" s="177"/>
      <c r="H21" s="177"/>
      <c r="I21" s="178"/>
      <c r="J21" s="178"/>
      <c r="K21" s="178"/>
      <c r="L21" s="179"/>
    </row>
    <row r="22" spans="1:12" s="174" customFormat="1" ht="35.25" customHeight="1" x14ac:dyDescent="0.2">
      <c r="A22" s="185"/>
      <c r="B22" s="737" t="s">
        <v>21</v>
      </c>
      <c r="C22" s="737"/>
      <c r="D22" s="737"/>
      <c r="E22" s="737"/>
      <c r="F22" s="737"/>
      <c r="G22" s="181" t="s">
        <v>9</v>
      </c>
      <c r="H22" s="181">
        <f>H6*2</f>
        <v>2</v>
      </c>
      <c r="I22" s="182">
        <f>C6+C7*2</f>
        <v>9.5</v>
      </c>
      <c r="J22" s="183">
        <f>C7</f>
        <v>0.75</v>
      </c>
      <c r="K22" s="183">
        <f>E6</f>
        <v>4</v>
      </c>
      <c r="L22" s="184">
        <f t="shared" ref="L22:L24" si="2">H22*I22*J22*K22</f>
        <v>57</v>
      </c>
    </row>
    <row r="23" spans="1:12" s="174" customFormat="1" ht="41.25" customHeight="1" x14ac:dyDescent="0.2">
      <c r="A23" s="185"/>
      <c r="B23" s="737" t="s">
        <v>22</v>
      </c>
      <c r="C23" s="737"/>
      <c r="D23" s="737"/>
      <c r="E23" s="737"/>
      <c r="F23" s="737"/>
      <c r="G23" s="181" t="s">
        <v>9</v>
      </c>
      <c r="H23" s="181">
        <f>H6*2</f>
        <v>2</v>
      </c>
      <c r="I23" s="182">
        <f>D6</f>
        <v>4</v>
      </c>
      <c r="J23" s="183">
        <f>C7</f>
        <v>0.75</v>
      </c>
      <c r="K23" s="183">
        <f>E6</f>
        <v>4</v>
      </c>
      <c r="L23" s="184">
        <f t="shared" si="2"/>
        <v>24</v>
      </c>
    </row>
    <row r="24" spans="1:12" s="174" customFormat="1" ht="23.25" x14ac:dyDescent="0.2">
      <c r="A24" s="185"/>
      <c r="B24" s="737" t="s">
        <v>22</v>
      </c>
      <c r="C24" s="737"/>
      <c r="D24" s="737"/>
      <c r="E24" s="737"/>
      <c r="F24" s="737"/>
      <c r="G24" s="181" t="s">
        <v>9</v>
      </c>
      <c r="H24" s="181">
        <f>H6*2</f>
        <v>2</v>
      </c>
      <c r="I24" s="182">
        <v>3</v>
      </c>
      <c r="J24" s="183">
        <v>0.33</v>
      </c>
      <c r="K24" s="183">
        <f>E6</f>
        <v>4</v>
      </c>
      <c r="L24" s="184">
        <f t="shared" si="2"/>
        <v>7.92</v>
      </c>
    </row>
    <row r="25" spans="1:12" s="174" customFormat="1" ht="35.25" customHeight="1" x14ac:dyDescent="0.35">
      <c r="A25" s="185"/>
      <c r="B25" s="163"/>
      <c r="C25" s="163"/>
      <c r="D25" s="163"/>
      <c r="E25" s="163"/>
      <c r="F25" s="163"/>
      <c r="G25" s="186"/>
      <c r="H25" s="186"/>
      <c r="I25" s="686" t="s">
        <v>10</v>
      </c>
      <c r="J25" s="686"/>
      <c r="K25" s="686"/>
      <c r="L25" s="187">
        <f>SUM(L22:L24)</f>
        <v>88.92</v>
      </c>
    </row>
    <row r="26" spans="1:12" s="174" customFormat="1" ht="41.25" customHeight="1" x14ac:dyDescent="0.2">
      <c r="A26" s="175">
        <v>6</v>
      </c>
      <c r="B26" s="814" t="s">
        <v>23</v>
      </c>
      <c r="C26" s="815"/>
      <c r="D26" s="815"/>
      <c r="E26" s="815"/>
      <c r="F26" s="815"/>
      <c r="G26" s="177"/>
      <c r="H26" s="177"/>
      <c r="I26" s="178"/>
      <c r="J26" s="178"/>
      <c r="K26" s="178"/>
      <c r="L26" s="179"/>
    </row>
    <row r="27" spans="1:12" s="174" customFormat="1" ht="41.25" customHeight="1" x14ac:dyDescent="0.2">
      <c r="A27" s="185"/>
      <c r="B27" s="737" t="str">
        <f>B6</f>
        <v xml:space="preserve">GF Area </v>
      </c>
      <c r="C27" s="737"/>
      <c r="D27" s="737"/>
      <c r="E27" s="737"/>
      <c r="F27" s="737"/>
      <c r="G27" s="181" t="s">
        <v>9</v>
      </c>
      <c r="H27" s="181">
        <f>H6</f>
        <v>1</v>
      </c>
      <c r="I27" s="182">
        <f>C6+C7*2</f>
        <v>9.5</v>
      </c>
      <c r="J27" s="182">
        <f>D6+C7*2</f>
        <v>5.5</v>
      </c>
      <c r="K27" s="183">
        <f>E7</f>
        <v>0.66</v>
      </c>
      <c r="L27" s="184">
        <f>H27*I27*J27*K27</f>
        <v>34.484999999999999</v>
      </c>
    </row>
    <row r="28" spans="1:12" s="174" customFormat="1" ht="23.25" x14ac:dyDescent="0.2">
      <c r="A28" s="185"/>
      <c r="B28" s="737"/>
      <c r="C28" s="737"/>
      <c r="D28" s="737"/>
      <c r="E28" s="737"/>
      <c r="F28" s="737"/>
      <c r="G28" s="181"/>
      <c r="H28" s="181"/>
      <c r="I28" s="182"/>
      <c r="J28" s="183"/>
      <c r="K28" s="183"/>
      <c r="L28" s="184"/>
    </row>
    <row r="29" spans="1:12" s="174" customFormat="1" ht="35.25" customHeight="1" x14ac:dyDescent="0.35">
      <c r="A29" s="185"/>
      <c r="B29" s="163"/>
      <c r="C29" s="163"/>
      <c r="D29" s="163"/>
      <c r="E29" s="163"/>
      <c r="F29" s="163"/>
      <c r="G29" s="186"/>
      <c r="H29" s="186"/>
      <c r="I29" s="686" t="s">
        <v>10</v>
      </c>
      <c r="J29" s="686"/>
      <c r="K29" s="686"/>
      <c r="L29" s="187">
        <f>SUM(L27:L28)</f>
        <v>34.484999999999999</v>
      </c>
    </row>
    <row r="30" spans="1:12" s="174" customFormat="1" ht="41.25" customHeight="1" x14ac:dyDescent="0.2">
      <c r="A30" s="175">
        <v>7</v>
      </c>
      <c r="B30" s="814" t="s">
        <v>48</v>
      </c>
      <c r="C30" s="815"/>
      <c r="D30" s="815"/>
      <c r="E30" s="815"/>
      <c r="F30" s="815"/>
      <c r="G30" s="177"/>
      <c r="H30" s="177"/>
      <c r="I30" s="178"/>
      <c r="J30" s="178"/>
      <c r="K30" s="178"/>
      <c r="L30" s="179"/>
    </row>
    <row r="31" spans="1:12" s="174" customFormat="1" ht="41.25" customHeight="1" x14ac:dyDescent="0.2">
      <c r="A31" s="185"/>
      <c r="B31" s="737" t="s">
        <v>49</v>
      </c>
      <c r="C31" s="737"/>
      <c r="D31" s="737"/>
      <c r="E31" s="737"/>
      <c r="F31" s="737"/>
      <c r="G31" s="181" t="s">
        <v>18</v>
      </c>
      <c r="H31" s="181">
        <f>H6</f>
        <v>1</v>
      </c>
      <c r="I31" s="182">
        <f>C6</f>
        <v>8</v>
      </c>
      <c r="J31" s="183">
        <f>D6</f>
        <v>4</v>
      </c>
      <c r="K31" s="183"/>
      <c r="L31" s="184">
        <f>H31*I31*J31</f>
        <v>32</v>
      </c>
    </row>
    <row r="32" spans="1:12" s="174" customFormat="1" ht="23.25" x14ac:dyDescent="0.2">
      <c r="A32" s="185"/>
      <c r="B32" s="737" t="s">
        <v>50</v>
      </c>
      <c r="C32" s="737"/>
      <c r="D32" s="737"/>
      <c r="E32" s="737"/>
      <c r="F32" s="737"/>
      <c r="G32" s="181" t="s">
        <v>18</v>
      </c>
      <c r="H32" s="181">
        <f>H6</f>
        <v>1</v>
      </c>
      <c r="I32" s="182">
        <f>(C6+D6)*2</f>
        <v>24</v>
      </c>
      <c r="J32" s="183">
        <f>E6</f>
        <v>4</v>
      </c>
      <c r="K32" s="183"/>
      <c r="L32" s="184">
        <f>H32*I32*J32</f>
        <v>96</v>
      </c>
    </row>
    <row r="33" spans="1:12" s="174" customFormat="1" ht="23.25" x14ac:dyDescent="0.35">
      <c r="A33" s="185"/>
      <c r="B33" s="163"/>
      <c r="C33" s="163"/>
      <c r="D33" s="163"/>
      <c r="E33" s="163"/>
      <c r="F33" s="163"/>
      <c r="G33" s="186"/>
      <c r="H33" s="186"/>
      <c r="I33" s="686" t="s">
        <v>26</v>
      </c>
      <c r="J33" s="686"/>
      <c r="K33" s="686"/>
      <c r="L33" s="187">
        <f>SUM(L31:L32)</f>
        <v>128</v>
      </c>
    </row>
    <row r="34" spans="1:12" s="174" customFormat="1" ht="18.75" x14ac:dyDescent="0.2">
      <c r="A34" s="175">
        <v>8</v>
      </c>
      <c r="B34" s="814" t="s">
        <v>51</v>
      </c>
      <c r="C34" s="815"/>
      <c r="D34" s="815"/>
      <c r="E34" s="815"/>
      <c r="F34" s="815"/>
      <c r="G34" s="177"/>
      <c r="H34" s="177"/>
      <c r="I34" s="178"/>
      <c r="J34" s="178"/>
      <c r="K34" s="178"/>
      <c r="L34" s="179"/>
    </row>
    <row r="35" spans="1:12" s="174" customFormat="1" ht="23.25" x14ac:dyDescent="0.2">
      <c r="A35" s="185"/>
      <c r="B35" s="737" t="s">
        <v>49</v>
      </c>
      <c r="C35" s="737"/>
      <c r="D35" s="737"/>
      <c r="E35" s="737"/>
      <c r="F35" s="737"/>
      <c r="G35" s="181" t="s">
        <v>18</v>
      </c>
      <c r="H35" s="181">
        <f>H6</f>
        <v>1</v>
      </c>
      <c r="I35" s="182">
        <f>C6</f>
        <v>8</v>
      </c>
      <c r="J35" s="183">
        <f>D6</f>
        <v>4</v>
      </c>
      <c r="K35" s="183"/>
      <c r="L35" s="184">
        <f>H35*I35*J35</f>
        <v>32</v>
      </c>
    </row>
    <row r="36" spans="1:12" s="174" customFormat="1" ht="23.25" x14ac:dyDescent="0.2">
      <c r="A36" s="185"/>
      <c r="B36" s="737" t="s">
        <v>50</v>
      </c>
      <c r="C36" s="737"/>
      <c r="D36" s="737"/>
      <c r="E36" s="737"/>
      <c r="F36" s="737"/>
      <c r="G36" s="181" t="s">
        <v>18</v>
      </c>
      <c r="H36" s="181">
        <f>H6</f>
        <v>1</v>
      </c>
      <c r="I36" s="182">
        <f>(C6+D6)*2</f>
        <v>24</v>
      </c>
      <c r="J36" s="183">
        <f>E6</f>
        <v>4</v>
      </c>
      <c r="K36" s="183"/>
      <c r="L36" s="184">
        <f>H36*I36*J36</f>
        <v>96</v>
      </c>
    </row>
    <row r="37" spans="1:12" s="174" customFormat="1" ht="23.25" x14ac:dyDescent="0.35">
      <c r="A37" s="185"/>
      <c r="B37" s="163"/>
      <c r="C37" s="163"/>
      <c r="D37" s="163"/>
      <c r="E37" s="163"/>
      <c r="F37" s="163"/>
      <c r="G37" s="186"/>
      <c r="H37" s="186"/>
      <c r="I37" s="686" t="s">
        <v>26</v>
      </c>
      <c r="J37" s="686"/>
      <c r="K37" s="686"/>
      <c r="L37" s="187">
        <f>SUM(L35:L36)</f>
        <v>128</v>
      </c>
    </row>
    <row r="38" spans="1:12" s="174" customFormat="1" x14ac:dyDescent="0.2">
      <c r="A38" s="188"/>
      <c r="B38" s="189"/>
      <c r="C38" s="288"/>
      <c r="D38" s="288"/>
      <c r="E38" s="288"/>
      <c r="F38" s="288"/>
      <c r="G38" s="190"/>
      <c r="H38" s="190"/>
    </row>
    <row r="39" spans="1:12" s="174" customFormat="1" x14ac:dyDescent="0.2">
      <c r="A39" s="188"/>
      <c r="B39" s="189"/>
      <c r="C39" s="288"/>
      <c r="D39" s="288"/>
      <c r="E39" s="288"/>
      <c r="F39" s="288"/>
      <c r="G39" s="190"/>
      <c r="H39" s="190"/>
    </row>
    <row r="40" spans="1:12" s="174" customFormat="1" x14ac:dyDescent="0.2">
      <c r="A40" s="188"/>
      <c r="B40" s="189"/>
      <c r="C40" s="288"/>
      <c r="D40" s="288"/>
      <c r="E40" s="288"/>
      <c r="F40" s="288"/>
      <c r="G40" s="190"/>
      <c r="H40" s="190"/>
    </row>
    <row r="41" spans="1:12" s="174" customFormat="1" x14ac:dyDescent="0.2">
      <c r="A41" s="188"/>
      <c r="B41" s="189"/>
      <c r="C41" s="288"/>
      <c r="D41" s="288"/>
      <c r="E41" s="288"/>
      <c r="F41" s="288"/>
      <c r="G41" s="190"/>
      <c r="H41" s="190"/>
    </row>
    <row r="42" spans="1:12" s="174" customFormat="1" x14ac:dyDescent="0.2">
      <c r="A42" s="188"/>
      <c r="B42" s="189"/>
      <c r="C42" s="288"/>
      <c r="D42" s="288"/>
      <c r="E42" s="288"/>
      <c r="F42" s="288"/>
      <c r="G42" s="190"/>
      <c r="H42" s="190"/>
    </row>
    <row r="43" spans="1:12" s="174" customFormat="1" x14ac:dyDescent="0.2">
      <c r="A43" s="188"/>
      <c r="B43" s="189"/>
      <c r="C43" s="288"/>
      <c r="D43" s="288"/>
      <c r="E43" s="288"/>
      <c r="F43" s="288"/>
      <c r="G43" s="190"/>
      <c r="H43" s="190"/>
    </row>
    <row r="44" spans="1:12" s="174" customFormat="1" x14ac:dyDescent="0.2">
      <c r="A44" s="188"/>
      <c r="B44" s="189"/>
      <c r="C44" s="288"/>
      <c r="D44" s="288"/>
      <c r="E44" s="288"/>
      <c r="F44" s="288"/>
      <c r="G44" s="190"/>
      <c r="H44" s="190"/>
    </row>
    <row r="45" spans="1:12" s="174" customFormat="1" x14ac:dyDescent="0.2">
      <c r="A45" s="188"/>
      <c r="B45" s="189"/>
      <c r="C45" s="288"/>
      <c r="D45" s="288"/>
      <c r="E45" s="288"/>
      <c r="F45" s="288"/>
      <c r="G45" s="190"/>
      <c r="H45" s="190"/>
    </row>
    <row r="46" spans="1:12" s="174" customFormat="1" x14ac:dyDescent="0.2">
      <c r="A46" s="188"/>
      <c r="B46" s="189"/>
      <c r="C46" s="288"/>
      <c r="D46" s="288"/>
      <c r="E46" s="288"/>
      <c r="F46" s="288"/>
      <c r="G46" s="190"/>
      <c r="H46" s="190"/>
    </row>
    <row r="47" spans="1:12" s="174" customFormat="1" x14ac:dyDescent="0.2">
      <c r="A47" s="188"/>
      <c r="B47" s="189"/>
      <c r="C47" s="288"/>
      <c r="D47" s="288"/>
      <c r="E47" s="288"/>
      <c r="F47" s="288"/>
      <c r="G47" s="190"/>
      <c r="H47" s="190"/>
    </row>
    <row r="48" spans="1:12" s="174" customFormat="1" x14ac:dyDescent="0.2">
      <c r="A48" s="188"/>
      <c r="B48" s="189"/>
      <c r="C48" s="288"/>
      <c r="D48" s="288"/>
      <c r="E48" s="288"/>
      <c r="F48" s="288"/>
      <c r="G48" s="190"/>
      <c r="H48" s="190"/>
    </row>
    <row r="49" spans="1:8" s="174" customFormat="1" x14ac:dyDescent="0.2">
      <c r="A49" s="188"/>
      <c r="B49" s="189"/>
      <c r="C49" s="288"/>
      <c r="D49" s="288"/>
      <c r="E49" s="288"/>
      <c r="F49" s="288"/>
      <c r="G49" s="190"/>
      <c r="H49" s="190"/>
    </row>
    <row r="50" spans="1:8" s="174" customFormat="1" x14ac:dyDescent="0.2">
      <c r="A50" s="188"/>
      <c r="B50" s="189"/>
      <c r="C50" s="288"/>
      <c r="D50" s="288"/>
      <c r="E50" s="288"/>
      <c r="F50" s="288"/>
      <c r="G50" s="190"/>
      <c r="H50" s="190"/>
    </row>
    <row r="51" spans="1:8" s="174" customFormat="1" x14ac:dyDescent="0.2">
      <c r="A51" s="188"/>
      <c r="B51" s="189"/>
      <c r="C51" s="288"/>
      <c r="D51" s="288"/>
      <c r="E51" s="288"/>
      <c r="F51" s="288"/>
      <c r="G51" s="190"/>
      <c r="H51" s="190"/>
    </row>
    <row r="52" spans="1:8" s="174" customFormat="1" x14ac:dyDescent="0.2">
      <c r="A52" s="188"/>
      <c r="B52" s="189"/>
      <c r="C52" s="288"/>
      <c r="D52" s="288"/>
      <c r="E52" s="288"/>
      <c r="F52" s="288"/>
      <c r="G52" s="190"/>
      <c r="H52" s="190"/>
    </row>
    <row r="53" spans="1:8" s="174" customFormat="1" x14ac:dyDescent="0.2">
      <c r="A53" s="188"/>
      <c r="B53" s="189"/>
      <c r="C53" s="288"/>
      <c r="D53" s="288"/>
      <c r="E53" s="288"/>
      <c r="F53" s="288"/>
      <c r="G53" s="190"/>
      <c r="H53" s="190"/>
    </row>
    <row r="54" spans="1:8" s="174" customFormat="1" x14ac:dyDescent="0.2">
      <c r="A54" s="188"/>
      <c r="B54" s="189"/>
      <c r="C54" s="288"/>
      <c r="D54" s="288"/>
      <c r="E54" s="288"/>
      <c r="F54" s="288"/>
      <c r="G54" s="190"/>
      <c r="H54" s="190"/>
    </row>
    <row r="55" spans="1:8" s="174" customFormat="1" x14ac:dyDescent="0.2">
      <c r="A55" s="188"/>
      <c r="B55" s="189"/>
      <c r="C55" s="288"/>
      <c r="D55" s="288"/>
      <c r="E55" s="288"/>
      <c r="F55" s="288"/>
      <c r="G55" s="190"/>
      <c r="H55" s="190"/>
    </row>
    <row r="56" spans="1:8" s="174" customFormat="1" x14ac:dyDescent="0.2">
      <c r="A56" s="188"/>
      <c r="B56" s="189"/>
      <c r="C56" s="288"/>
      <c r="D56" s="288"/>
      <c r="E56" s="288"/>
      <c r="F56" s="288"/>
      <c r="G56" s="190"/>
      <c r="H56" s="190"/>
    </row>
    <row r="57" spans="1:8" s="174" customFormat="1" x14ac:dyDescent="0.2">
      <c r="A57" s="188"/>
      <c r="B57" s="189"/>
      <c r="C57" s="288"/>
      <c r="D57" s="288"/>
      <c r="E57" s="288"/>
      <c r="F57" s="288"/>
      <c r="G57" s="190"/>
      <c r="H57" s="190"/>
    </row>
    <row r="58" spans="1:8" s="174" customFormat="1" x14ac:dyDescent="0.2">
      <c r="A58" s="188"/>
      <c r="B58" s="189"/>
      <c r="C58" s="288"/>
      <c r="D58" s="288"/>
      <c r="E58" s="288"/>
      <c r="F58" s="288"/>
      <c r="G58" s="190"/>
      <c r="H58" s="190"/>
    </row>
    <row r="59" spans="1:8" s="174" customFormat="1" x14ac:dyDescent="0.2">
      <c r="A59" s="188"/>
      <c r="B59" s="189"/>
      <c r="C59" s="288"/>
      <c r="D59" s="288"/>
      <c r="E59" s="288"/>
      <c r="F59" s="288"/>
      <c r="G59" s="190"/>
      <c r="H59" s="190"/>
    </row>
    <row r="60" spans="1:8" s="174" customFormat="1" x14ac:dyDescent="0.2">
      <c r="A60" s="188"/>
      <c r="B60" s="189"/>
      <c r="C60" s="288"/>
      <c r="D60" s="288"/>
      <c r="E60" s="288"/>
      <c r="F60" s="288"/>
      <c r="G60" s="190"/>
      <c r="H60" s="190"/>
    </row>
    <row r="61" spans="1:8" s="174" customFormat="1" x14ac:dyDescent="0.2">
      <c r="A61" s="188"/>
      <c r="B61" s="189"/>
      <c r="C61" s="288"/>
      <c r="D61" s="288"/>
      <c r="E61" s="288"/>
      <c r="F61" s="288"/>
      <c r="G61" s="190"/>
      <c r="H61" s="190"/>
    </row>
    <row r="62" spans="1:8" s="174" customFormat="1" x14ac:dyDescent="0.2">
      <c r="A62" s="188"/>
      <c r="B62" s="189"/>
      <c r="C62" s="288"/>
      <c r="D62" s="288"/>
      <c r="E62" s="288"/>
      <c r="F62" s="288"/>
      <c r="G62" s="190"/>
      <c r="H62" s="190"/>
    </row>
    <row r="63" spans="1:8" s="174" customFormat="1" x14ac:dyDescent="0.2">
      <c r="A63" s="188"/>
      <c r="B63" s="189"/>
      <c r="C63" s="288"/>
      <c r="D63" s="288"/>
      <c r="E63" s="288"/>
      <c r="F63" s="288"/>
      <c r="G63" s="190"/>
      <c r="H63" s="190"/>
    </row>
    <row r="64" spans="1:8" s="174" customFormat="1" x14ac:dyDescent="0.2">
      <c r="A64" s="188"/>
      <c r="B64" s="189"/>
      <c r="C64" s="288"/>
      <c r="D64" s="288"/>
      <c r="E64" s="288"/>
      <c r="F64" s="288"/>
      <c r="G64" s="190"/>
      <c r="H64" s="190"/>
    </row>
    <row r="65" spans="1:8" s="174" customFormat="1" x14ac:dyDescent="0.2">
      <c r="A65" s="188"/>
      <c r="B65" s="189"/>
      <c r="C65" s="288"/>
      <c r="D65" s="288"/>
      <c r="E65" s="288"/>
      <c r="F65" s="288"/>
      <c r="G65" s="190"/>
      <c r="H65" s="190"/>
    </row>
    <row r="66" spans="1:8" s="174" customFormat="1" x14ac:dyDescent="0.2">
      <c r="A66" s="188"/>
      <c r="B66" s="189"/>
      <c r="C66" s="288"/>
      <c r="D66" s="288"/>
      <c r="E66" s="288"/>
      <c r="F66" s="288"/>
      <c r="G66" s="190"/>
      <c r="H66" s="190"/>
    </row>
    <row r="67" spans="1:8" s="174" customFormat="1" x14ac:dyDescent="0.2">
      <c r="A67" s="188"/>
      <c r="B67" s="189"/>
      <c r="C67" s="288"/>
      <c r="D67" s="288"/>
      <c r="E67" s="288"/>
      <c r="F67" s="288"/>
      <c r="G67" s="190"/>
      <c r="H67" s="190"/>
    </row>
    <row r="68" spans="1:8" s="174" customFormat="1" x14ac:dyDescent="0.2">
      <c r="A68" s="188"/>
      <c r="B68" s="189"/>
      <c r="C68" s="288"/>
      <c r="D68" s="288"/>
      <c r="E68" s="288"/>
      <c r="F68" s="288"/>
      <c r="G68" s="190"/>
      <c r="H68" s="190"/>
    </row>
    <row r="69" spans="1:8" s="174" customFormat="1" x14ac:dyDescent="0.2">
      <c r="A69" s="188"/>
      <c r="B69" s="189"/>
      <c r="C69" s="288"/>
      <c r="D69" s="288"/>
      <c r="E69" s="288"/>
      <c r="F69" s="288"/>
      <c r="G69" s="190"/>
      <c r="H69" s="190"/>
    </row>
    <row r="70" spans="1:8" s="174" customFormat="1" x14ac:dyDescent="0.2">
      <c r="A70" s="188"/>
      <c r="B70" s="189"/>
      <c r="C70" s="288"/>
      <c r="D70" s="288"/>
      <c r="E70" s="288"/>
      <c r="F70" s="288"/>
      <c r="G70" s="190"/>
      <c r="H70" s="190"/>
    </row>
    <row r="71" spans="1:8" s="174" customFormat="1" x14ac:dyDescent="0.2">
      <c r="A71" s="188"/>
      <c r="B71" s="189"/>
      <c r="C71" s="288"/>
      <c r="D71" s="288"/>
      <c r="E71" s="288"/>
      <c r="F71" s="288"/>
      <c r="G71" s="190"/>
      <c r="H71" s="190"/>
    </row>
    <row r="72" spans="1:8" s="174" customFormat="1" x14ac:dyDescent="0.2">
      <c r="A72" s="188"/>
      <c r="B72" s="189"/>
      <c r="C72" s="288"/>
      <c r="D72" s="288"/>
      <c r="E72" s="288"/>
      <c r="F72" s="288"/>
      <c r="G72" s="190"/>
      <c r="H72" s="190"/>
    </row>
    <row r="73" spans="1:8" s="174" customFormat="1" x14ac:dyDescent="0.2">
      <c r="A73" s="188"/>
      <c r="B73" s="189"/>
      <c r="C73" s="288"/>
      <c r="D73" s="288"/>
      <c r="E73" s="288"/>
      <c r="F73" s="288"/>
      <c r="G73" s="190"/>
      <c r="H73" s="190"/>
    </row>
    <row r="74" spans="1:8" s="174" customFormat="1" x14ac:dyDescent="0.2">
      <c r="A74" s="188"/>
      <c r="B74" s="189"/>
      <c r="C74" s="288"/>
      <c r="D74" s="288"/>
      <c r="E74" s="288"/>
      <c r="F74" s="288"/>
      <c r="G74" s="190"/>
      <c r="H74" s="190"/>
    </row>
    <row r="75" spans="1:8" s="174" customFormat="1" x14ac:dyDescent="0.2">
      <c r="A75" s="188"/>
      <c r="B75" s="189"/>
      <c r="C75" s="288"/>
      <c r="D75" s="288"/>
      <c r="E75" s="288"/>
      <c r="F75" s="288"/>
      <c r="G75" s="190"/>
      <c r="H75" s="190"/>
    </row>
    <row r="76" spans="1:8" s="174" customFormat="1" x14ac:dyDescent="0.2">
      <c r="A76" s="188"/>
      <c r="B76" s="189"/>
      <c r="C76" s="288"/>
      <c r="D76" s="288"/>
      <c r="E76" s="288"/>
      <c r="F76" s="288"/>
      <c r="G76" s="190"/>
      <c r="H76" s="190"/>
    </row>
    <row r="77" spans="1:8" s="174" customFormat="1" x14ac:dyDescent="0.2">
      <c r="A77" s="188"/>
      <c r="B77" s="189"/>
      <c r="C77" s="288"/>
      <c r="D77" s="288"/>
      <c r="E77" s="288"/>
      <c r="F77" s="288"/>
      <c r="G77" s="190"/>
      <c r="H77" s="190"/>
    </row>
    <row r="78" spans="1:8" s="174" customFormat="1" x14ac:dyDescent="0.2">
      <c r="A78" s="188"/>
      <c r="B78" s="189"/>
      <c r="C78" s="288"/>
      <c r="D78" s="288"/>
      <c r="E78" s="288"/>
      <c r="F78" s="288"/>
      <c r="G78" s="190"/>
      <c r="H78" s="190"/>
    </row>
    <row r="79" spans="1:8" s="174" customFormat="1" x14ac:dyDescent="0.2">
      <c r="A79" s="188"/>
      <c r="B79" s="189"/>
      <c r="C79" s="288"/>
      <c r="D79" s="288"/>
      <c r="E79" s="288"/>
      <c r="F79" s="288"/>
      <c r="G79" s="190"/>
      <c r="H79" s="190"/>
    </row>
    <row r="80" spans="1:8" s="174" customFormat="1" x14ac:dyDescent="0.2">
      <c r="A80" s="188"/>
      <c r="B80" s="189"/>
      <c r="C80" s="288"/>
      <c r="D80" s="288"/>
      <c r="E80" s="288"/>
      <c r="F80" s="288"/>
      <c r="G80" s="190"/>
      <c r="H80" s="190"/>
    </row>
    <row r="81" spans="1:8" s="174" customFormat="1" x14ac:dyDescent="0.2">
      <c r="A81" s="188"/>
      <c r="B81" s="189"/>
      <c r="C81" s="288"/>
      <c r="D81" s="288"/>
      <c r="E81" s="288"/>
      <c r="F81" s="288"/>
      <c r="G81" s="190"/>
      <c r="H81" s="190"/>
    </row>
    <row r="82" spans="1:8" s="174" customFormat="1" x14ac:dyDescent="0.2">
      <c r="A82" s="188"/>
      <c r="B82" s="189"/>
      <c r="C82" s="288"/>
      <c r="D82" s="288"/>
      <c r="E82" s="288"/>
      <c r="F82" s="288"/>
      <c r="G82" s="190"/>
      <c r="H82" s="190"/>
    </row>
    <row r="83" spans="1:8" s="174" customFormat="1" x14ac:dyDescent="0.2">
      <c r="A83" s="188"/>
      <c r="B83" s="189"/>
      <c r="C83" s="288"/>
      <c r="D83" s="288"/>
      <c r="E83" s="288"/>
      <c r="F83" s="288"/>
      <c r="G83" s="190"/>
      <c r="H83" s="190"/>
    </row>
    <row r="84" spans="1:8" s="174" customFormat="1" x14ac:dyDescent="0.2">
      <c r="A84" s="188"/>
      <c r="B84" s="189"/>
      <c r="C84" s="288"/>
      <c r="D84" s="288"/>
      <c r="E84" s="288"/>
      <c r="F84" s="288"/>
      <c r="G84" s="190"/>
      <c r="H84" s="190"/>
    </row>
    <row r="85" spans="1:8" s="174" customFormat="1" x14ac:dyDescent="0.2">
      <c r="A85" s="188"/>
      <c r="B85" s="189"/>
      <c r="C85" s="288"/>
      <c r="D85" s="288"/>
      <c r="E85" s="288"/>
      <c r="F85" s="288"/>
      <c r="G85" s="190"/>
      <c r="H85" s="190"/>
    </row>
    <row r="86" spans="1:8" s="174" customFormat="1" x14ac:dyDescent="0.2">
      <c r="A86" s="188"/>
      <c r="B86" s="189"/>
      <c r="C86" s="288"/>
      <c r="D86" s="288"/>
      <c r="E86" s="288"/>
      <c r="F86" s="288"/>
      <c r="G86" s="190"/>
      <c r="H86" s="190"/>
    </row>
    <row r="87" spans="1:8" s="174" customFormat="1" x14ac:dyDescent="0.2">
      <c r="A87" s="188"/>
      <c r="B87" s="189"/>
      <c r="C87" s="288"/>
      <c r="D87" s="288"/>
      <c r="E87" s="288"/>
      <c r="F87" s="288"/>
      <c r="G87" s="190"/>
      <c r="H87" s="190"/>
    </row>
    <row r="88" spans="1:8" s="174" customFormat="1" x14ac:dyDescent="0.2">
      <c r="A88" s="188"/>
      <c r="B88" s="189"/>
      <c r="C88" s="288"/>
      <c r="D88" s="288"/>
      <c r="E88" s="288"/>
      <c r="F88" s="288"/>
      <c r="G88" s="190"/>
      <c r="H88" s="190"/>
    </row>
    <row r="89" spans="1:8" s="174" customFormat="1" x14ac:dyDescent="0.2">
      <c r="A89" s="188"/>
      <c r="B89" s="189"/>
      <c r="C89" s="288"/>
      <c r="D89" s="288"/>
      <c r="E89" s="288"/>
      <c r="F89" s="288"/>
      <c r="G89" s="190"/>
      <c r="H89" s="190"/>
    </row>
    <row r="90" spans="1:8" s="174" customFormat="1" x14ac:dyDescent="0.2">
      <c r="A90" s="188"/>
      <c r="B90" s="189"/>
      <c r="C90" s="288"/>
      <c r="D90" s="288"/>
      <c r="E90" s="288"/>
      <c r="F90" s="288"/>
      <c r="G90" s="190"/>
      <c r="H90" s="190"/>
    </row>
    <row r="91" spans="1:8" s="174" customFormat="1" x14ac:dyDescent="0.2">
      <c r="A91" s="188"/>
      <c r="B91" s="189"/>
      <c r="C91" s="288"/>
      <c r="D91" s="288"/>
      <c r="E91" s="288"/>
      <c r="F91" s="288"/>
      <c r="G91" s="190"/>
      <c r="H91" s="190"/>
    </row>
    <row r="92" spans="1:8" s="174" customFormat="1" x14ac:dyDescent="0.2">
      <c r="A92" s="188"/>
      <c r="B92" s="189"/>
      <c r="C92" s="288"/>
      <c r="D92" s="288"/>
      <c r="E92" s="288"/>
      <c r="F92" s="288"/>
      <c r="G92" s="190"/>
      <c r="H92" s="190"/>
    </row>
    <row r="93" spans="1:8" s="174" customFormat="1" x14ac:dyDescent="0.2">
      <c r="A93" s="188"/>
      <c r="B93" s="189"/>
      <c r="C93" s="288"/>
      <c r="D93" s="288"/>
      <c r="E93" s="288"/>
      <c r="F93" s="288"/>
      <c r="G93" s="190"/>
      <c r="H93" s="190"/>
    </row>
    <row r="94" spans="1:8" s="174" customFormat="1" x14ac:dyDescent="0.2">
      <c r="A94" s="188"/>
      <c r="B94" s="189"/>
      <c r="C94" s="288"/>
      <c r="D94" s="288"/>
      <c r="E94" s="288"/>
      <c r="F94" s="288"/>
      <c r="G94" s="190"/>
      <c r="H94" s="190"/>
    </row>
    <row r="95" spans="1:8" s="174" customFormat="1" x14ac:dyDescent="0.2">
      <c r="A95" s="188"/>
      <c r="B95" s="189"/>
      <c r="C95" s="288"/>
      <c r="D95" s="288"/>
      <c r="E95" s="288"/>
      <c r="F95" s="288"/>
      <c r="G95" s="190"/>
      <c r="H95" s="190"/>
    </row>
    <row r="96" spans="1:8" s="174" customFormat="1" x14ac:dyDescent="0.2">
      <c r="A96" s="188"/>
      <c r="B96" s="189"/>
      <c r="C96" s="288"/>
      <c r="D96" s="288"/>
      <c r="E96" s="288"/>
      <c r="F96" s="288"/>
      <c r="G96" s="190"/>
      <c r="H96" s="190"/>
    </row>
    <row r="97" spans="1:8" s="174" customFormat="1" x14ac:dyDescent="0.2">
      <c r="A97" s="188"/>
      <c r="B97" s="189"/>
      <c r="C97" s="288"/>
      <c r="D97" s="288"/>
      <c r="E97" s="288"/>
      <c r="F97" s="288"/>
      <c r="G97" s="190"/>
      <c r="H97" s="190"/>
    </row>
    <row r="98" spans="1:8" s="174" customFormat="1" x14ac:dyDescent="0.2">
      <c r="A98" s="188"/>
      <c r="B98" s="189"/>
      <c r="C98" s="288"/>
      <c r="D98" s="288"/>
      <c r="E98" s="288"/>
      <c r="F98" s="288"/>
      <c r="G98" s="190"/>
      <c r="H98" s="190"/>
    </row>
    <row r="99" spans="1:8" s="174" customFormat="1" x14ac:dyDescent="0.2">
      <c r="A99" s="188"/>
      <c r="B99" s="189"/>
      <c r="C99" s="288"/>
      <c r="D99" s="288"/>
      <c r="E99" s="288"/>
      <c r="F99" s="288"/>
      <c r="G99" s="190"/>
      <c r="H99" s="190"/>
    </row>
    <row r="100" spans="1:8" s="174" customFormat="1" x14ac:dyDescent="0.2">
      <c r="A100" s="188"/>
      <c r="B100" s="189"/>
      <c r="C100" s="288"/>
      <c r="D100" s="288"/>
      <c r="E100" s="288"/>
      <c r="F100" s="288"/>
      <c r="G100" s="190"/>
      <c r="H100" s="190"/>
    </row>
    <row r="101" spans="1:8" s="174" customFormat="1" x14ac:dyDescent="0.2">
      <c r="A101" s="188"/>
      <c r="B101" s="189"/>
      <c r="C101" s="288"/>
      <c r="D101" s="288"/>
      <c r="E101" s="288"/>
      <c r="F101" s="288"/>
      <c r="G101" s="190"/>
      <c r="H101" s="190"/>
    </row>
    <row r="102" spans="1:8" s="174" customFormat="1" x14ac:dyDescent="0.2">
      <c r="A102" s="188"/>
      <c r="B102" s="189"/>
      <c r="C102" s="288"/>
      <c r="D102" s="288"/>
      <c r="E102" s="288"/>
      <c r="F102" s="288"/>
      <c r="G102" s="190"/>
      <c r="H102" s="190"/>
    </row>
    <row r="103" spans="1:8" s="174" customFormat="1" x14ac:dyDescent="0.2">
      <c r="A103" s="188"/>
      <c r="B103" s="189"/>
      <c r="C103" s="288"/>
      <c r="D103" s="288"/>
      <c r="E103" s="288"/>
      <c r="F103" s="288"/>
      <c r="G103" s="190"/>
      <c r="H103" s="190"/>
    </row>
    <row r="104" spans="1:8" s="174" customFormat="1" x14ac:dyDescent="0.2">
      <c r="A104" s="188"/>
      <c r="B104" s="189"/>
      <c r="C104" s="288"/>
      <c r="D104" s="288"/>
      <c r="E104" s="288"/>
      <c r="F104" s="288"/>
      <c r="G104" s="190"/>
      <c r="H104" s="190"/>
    </row>
    <row r="105" spans="1:8" s="174" customFormat="1" x14ac:dyDescent="0.2">
      <c r="A105" s="188"/>
      <c r="B105" s="189"/>
      <c r="C105" s="288"/>
      <c r="D105" s="288"/>
      <c r="E105" s="288"/>
      <c r="F105" s="288"/>
      <c r="G105" s="190"/>
      <c r="H105" s="190"/>
    </row>
    <row r="106" spans="1:8" s="174" customFormat="1" x14ac:dyDescent="0.2">
      <c r="A106" s="188"/>
      <c r="B106" s="189"/>
      <c r="C106" s="288"/>
      <c r="D106" s="288"/>
      <c r="E106" s="288"/>
      <c r="F106" s="288"/>
      <c r="G106" s="190"/>
      <c r="H106" s="190"/>
    </row>
    <row r="107" spans="1:8" s="174" customFormat="1" x14ac:dyDescent="0.2">
      <c r="A107" s="188"/>
      <c r="B107" s="189"/>
      <c r="C107" s="288"/>
      <c r="D107" s="288"/>
      <c r="E107" s="288"/>
      <c r="F107" s="288"/>
      <c r="G107" s="190"/>
      <c r="H107" s="190"/>
    </row>
    <row r="108" spans="1:8" s="174" customFormat="1" x14ac:dyDescent="0.2">
      <c r="A108" s="188"/>
      <c r="B108" s="189"/>
      <c r="C108" s="288"/>
      <c r="D108" s="288"/>
      <c r="E108" s="288"/>
      <c r="F108" s="288"/>
      <c r="G108" s="190"/>
      <c r="H108" s="190"/>
    </row>
    <row r="109" spans="1:8" s="174" customFormat="1" x14ac:dyDescent="0.2">
      <c r="A109" s="188"/>
      <c r="B109" s="189"/>
      <c r="C109" s="288"/>
      <c r="D109" s="288"/>
      <c r="E109" s="288"/>
      <c r="F109" s="288"/>
      <c r="G109" s="190"/>
      <c r="H109" s="190"/>
    </row>
    <row r="110" spans="1:8" s="174" customFormat="1" x14ac:dyDescent="0.2">
      <c r="A110" s="188"/>
      <c r="B110" s="189"/>
      <c r="C110" s="288"/>
      <c r="D110" s="288"/>
      <c r="E110" s="288"/>
      <c r="F110" s="288"/>
      <c r="G110" s="190"/>
      <c r="H110" s="190"/>
    </row>
    <row r="111" spans="1:8" s="174" customFormat="1" x14ac:dyDescent="0.2">
      <c r="A111" s="188"/>
      <c r="B111" s="189"/>
      <c r="C111" s="288"/>
      <c r="D111" s="288"/>
      <c r="E111" s="288"/>
      <c r="F111" s="288"/>
      <c r="G111" s="190"/>
      <c r="H111" s="190"/>
    </row>
    <row r="112" spans="1:8" s="174" customFormat="1" x14ac:dyDescent="0.2">
      <c r="A112" s="188"/>
      <c r="B112" s="189"/>
      <c r="C112" s="288"/>
      <c r="D112" s="288"/>
      <c r="E112" s="288"/>
      <c r="F112" s="288"/>
      <c r="G112" s="190"/>
      <c r="H112" s="190"/>
    </row>
    <row r="113" spans="1:8" s="174" customFormat="1" x14ac:dyDescent="0.2">
      <c r="A113" s="188"/>
      <c r="B113" s="189"/>
      <c r="C113" s="288"/>
      <c r="D113" s="288"/>
      <c r="E113" s="288"/>
      <c r="F113" s="288"/>
      <c r="G113" s="190"/>
      <c r="H113" s="190"/>
    </row>
    <row r="114" spans="1:8" s="174" customFormat="1" x14ac:dyDescent="0.2">
      <c r="A114" s="188"/>
      <c r="B114" s="189"/>
      <c r="C114" s="288"/>
      <c r="D114" s="288"/>
      <c r="E114" s="288"/>
      <c r="F114" s="288"/>
      <c r="G114" s="190"/>
      <c r="H114" s="190"/>
    </row>
    <row r="115" spans="1:8" s="174" customFormat="1" x14ac:dyDescent="0.2">
      <c r="A115" s="188"/>
      <c r="B115" s="189"/>
      <c r="C115" s="288"/>
      <c r="D115" s="288"/>
      <c r="E115" s="288"/>
      <c r="F115" s="288"/>
      <c r="G115" s="190"/>
      <c r="H115" s="190"/>
    </row>
    <row r="116" spans="1:8" s="174" customFormat="1" x14ac:dyDescent="0.2">
      <c r="A116" s="188"/>
      <c r="B116" s="189"/>
      <c r="C116" s="288"/>
      <c r="D116" s="288"/>
      <c r="E116" s="288"/>
      <c r="F116" s="288"/>
      <c r="G116" s="190"/>
      <c r="H116" s="190"/>
    </row>
    <row r="117" spans="1:8" s="174" customFormat="1" x14ac:dyDescent="0.2">
      <c r="A117" s="188"/>
      <c r="B117" s="189"/>
      <c r="C117" s="288"/>
      <c r="D117" s="288"/>
      <c r="E117" s="288"/>
      <c r="F117" s="288"/>
      <c r="G117" s="190"/>
      <c r="H117" s="190"/>
    </row>
    <row r="118" spans="1:8" s="174" customFormat="1" x14ac:dyDescent="0.2">
      <c r="A118" s="188"/>
      <c r="B118" s="189"/>
      <c r="C118" s="288"/>
      <c r="D118" s="288"/>
      <c r="E118" s="288"/>
      <c r="F118" s="288"/>
      <c r="G118" s="190"/>
      <c r="H118" s="190"/>
    </row>
    <row r="119" spans="1:8" s="174" customFormat="1" x14ac:dyDescent="0.2">
      <c r="A119" s="188"/>
      <c r="B119" s="189"/>
      <c r="C119" s="288"/>
      <c r="D119" s="288"/>
      <c r="E119" s="288"/>
      <c r="F119" s="288"/>
      <c r="G119" s="190"/>
      <c r="H119" s="190"/>
    </row>
    <row r="120" spans="1:8" s="174" customFormat="1" x14ac:dyDescent="0.2">
      <c r="A120" s="188"/>
      <c r="B120" s="189"/>
      <c r="C120" s="288"/>
      <c r="D120" s="288"/>
      <c r="E120" s="288"/>
      <c r="F120" s="288"/>
      <c r="G120" s="190"/>
      <c r="H120" s="190"/>
    </row>
    <row r="121" spans="1:8" s="174" customFormat="1" x14ac:dyDescent="0.2">
      <c r="A121" s="188"/>
      <c r="B121" s="189"/>
      <c r="C121" s="288"/>
      <c r="D121" s="288"/>
      <c r="E121" s="288"/>
      <c r="F121" s="288"/>
      <c r="G121" s="190"/>
      <c r="H121" s="190"/>
    </row>
    <row r="122" spans="1:8" s="174" customFormat="1" x14ac:dyDescent="0.2">
      <c r="A122" s="188"/>
      <c r="B122" s="189"/>
      <c r="C122" s="288"/>
      <c r="D122" s="288"/>
      <c r="E122" s="288"/>
      <c r="F122" s="288"/>
      <c r="G122" s="190"/>
      <c r="H122" s="190"/>
    </row>
    <row r="123" spans="1:8" s="174" customFormat="1" x14ac:dyDescent="0.2">
      <c r="A123" s="188"/>
      <c r="B123" s="189"/>
      <c r="C123" s="288"/>
      <c r="D123" s="288"/>
      <c r="E123" s="288"/>
      <c r="F123" s="288"/>
      <c r="G123" s="190"/>
      <c r="H123" s="190"/>
    </row>
    <row r="124" spans="1:8" s="174" customFormat="1" x14ac:dyDescent="0.2">
      <c r="A124" s="188"/>
      <c r="B124" s="189"/>
      <c r="C124" s="288"/>
      <c r="D124" s="288"/>
      <c r="E124" s="288"/>
      <c r="F124" s="288"/>
      <c r="G124" s="190"/>
      <c r="H124" s="190"/>
    </row>
    <row r="125" spans="1:8" s="174" customFormat="1" x14ac:dyDescent="0.2">
      <c r="A125" s="188"/>
      <c r="B125" s="189"/>
      <c r="C125" s="288"/>
      <c r="D125" s="288"/>
      <c r="E125" s="288"/>
      <c r="F125" s="288"/>
      <c r="G125" s="190"/>
      <c r="H125" s="190"/>
    </row>
    <row r="126" spans="1:8" s="174" customFormat="1" x14ac:dyDescent="0.2">
      <c r="A126" s="188"/>
      <c r="B126" s="189"/>
      <c r="C126" s="288"/>
      <c r="D126" s="288"/>
      <c r="E126" s="288"/>
      <c r="F126" s="288"/>
      <c r="G126" s="190"/>
      <c r="H126" s="190"/>
    </row>
    <row r="127" spans="1:8" s="174" customFormat="1" x14ac:dyDescent="0.2">
      <c r="A127" s="188"/>
      <c r="B127" s="189"/>
      <c r="C127" s="288"/>
      <c r="D127" s="288"/>
      <c r="E127" s="288"/>
      <c r="F127" s="288"/>
      <c r="G127" s="190"/>
      <c r="H127" s="190"/>
    </row>
    <row r="128" spans="1:8" s="174" customFormat="1" x14ac:dyDescent="0.2">
      <c r="A128" s="188"/>
      <c r="B128" s="189"/>
      <c r="C128" s="288"/>
      <c r="D128" s="288"/>
      <c r="E128" s="288"/>
      <c r="F128" s="288"/>
      <c r="G128" s="190"/>
      <c r="H128" s="190"/>
    </row>
    <row r="129" spans="1:8" s="174" customFormat="1" x14ac:dyDescent="0.2">
      <c r="A129" s="188"/>
      <c r="B129" s="189"/>
      <c r="C129" s="288"/>
      <c r="D129" s="288"/>
      <c r="E129" s="288"/>
      <c r="F129" s="288"/>
      <c r="G129" s="190"/>
      <c r="H129" s="190"/>
    </row>
    <row r="130" spans="1:8" s="174" customFormat="1" x14ac:dyDescent="0.2">
      <c r="A130" s="188"/>
      <c r="B130" s="189"/>
      <c r="C130" s="288"/>
      <c r="D130" s="288"/>
      <c r="E130" s="288"/>
      <c r="F130" s="288"/>
      <c r="G130" s="190"/>
      <c r="H130" s="190"/>
    </row>
    <row r="131" spans="1:8" s="174" customFormat="1" x14ac:dyDescent="0.2">
      <c r="A131" s="188"/>
      <c r="B131" s="189"/>
      <c r="C131" s="288"/>
      <c r="D131" s="288"/>
      <c r="E131" s="288"/>
      <c r="F131" s="288"/>
      <c r="G131" s="190"/>
      <c r="H131" s="190"/>
    </row>
    <row r="132" spans="1:8" s="174" customFormat="1" x14ac:dyDescent="0.2">
      <c r="A132" s="188"/>
      <c r="B132" s="189"/>
      <c r="C132" s="288"/>
      <c r="D132" s="288"/>
      <c r="E132" s="288"/>
      <c r="F132" s="288"/>
      <c r="G132" s="190"/>
      <c r="H132" s="190"/>
    </row>
    <row r="133" spans="1:8" s="174" customFormat="1" x14ac:dyDescent="0.2">
      <c r="A133" s="188"/>
      <c r="B133" s="189"/>
      <c r="C133" s="288"/>
      <c r="D133" s="288"/>
      <c r="E133" s="288"/>
      <c r="F133" s="288"/>
      <c r="G133" s="190"/>
      <c r="H133" s="190"/>
    </row>
    <row r="134" spans="1:8" s="174" customFormat="1" x14ac:dyDescent="0.2">
      <c r="A134" s="188"/>
      <c r="B134" s="189"/>
      <c r="C134" s="288"/>
      <c r="D134" s="288"/>
      <c r="E134" s="288"/>
      <c r="F134" s="288"/>
      <c r="G134" s="190"/>
      <c r="H134" s="190"/>
    </row>
    <row r="135" spans="1:8" s="174" customFormat="1" x14ac:dyDescent="0.2">
      <c r="A135" s="188"/>
      <c r="B135" s="189"/>
      <c r="C135" s="288"/>
      <c r="D135" s="288"/>
      <c r="E135" s="288"/>
      <c r="F135" s="288"/>
      <c r="G135" s="190"/>
      <c r="H135" s="190"/>
    </row>
    <row r="136" spans="1:8" s="174" customFormat="1" x14ac:dyDescent="0.2">
      <c r="A136" s="188"/>
      <c r="B136" s="189"/>
      <c r="C136" s="288"/>
      <c r="D136" s="288"/>
      <c r="E136" s="288"/>
      <c r="F136" s="288"/>
      <c r="G136" s="190"/>
      <c r="H136" s="190"/>
    </row>
    <row r="137" spans="1:8" s="174" customFormat="1" x14ac:dyDescent="0.2">
      <c r="A137" s="188"/>
      <c r="B137" s="189"/>
      <c r="C137" s="288"/>
      <c r="D137" s="288"/>
      <c r="E137" s="288"/>
      <c r="F137" s="288"/>
      <c r="G137" s="190"/>
      <c r="H137" s="190"/>
    </row>
    <row r="138" spans="1:8" s="174" customFormat="1" x14ac:dyDescent="0.2">
      <c r="A138" s="188"/>
      <c r="B138" s="189"/>
      <c r="C138" s="288"/>
      <c r="D138" s="288"/>
      <c r="E138" s="288"/>
      <c r="F138" s="288"/>
      <c r="G138" s="190"/>
      <c r="H138" s="190"/>
    </row>
    <row r="139" spans="1:8" s="174" customFormat="1" x14ac:dyDescent="0.2">
      <c r="A139" s="188"/>
      <c r="B139" s="189"/>
      <c r="C139" s="288"/>
      <c r="D139" s="288"/>
      <c r="E139" s="288"/>
      <c r="F139" s="288"/>
      <c r="G139" s="190"/>
      <c r="H139" s="190"/>
    </row>
    <row r="140" spans="1:8" s="174" customFormat="1" x14ac:dyDescent="0.2">
      <c r="A140" s="188"/>
      <c r="B140" s="189"/>
      <c r="C140" s="288"/>
      <c r="D140" s="288"/>
      <c r="E140" s="288"/>
      <c r="F140" s="288"/>
      <c r="G140" s="190"/>
      <c r="H140" s="190"/>
    </row>
    <row r="141" spans="1:8" s="174" customFormat="1" x14ac:dyDescent="0.2">
      <c r="A141" s="188"/>
      <c r="B141" s="189"/>
      <c r="C141" s="288"/>
      <c r="D141" s="288"/>
      <c r="E141" s="288"/>
      <c r="F141" s="288"/>
      <c r="G141" s="190"/>
      <c r="H141" s="190"/>
    </row>
    <row r="142" spans="1:8" s="174" customFormat="1" x14ac:dyDescent="0.2">
      <c r="A142" s="188"/>
      <c r="B142" s="189"/>
      <c r="C142" s="288"/>
      <c r="D142" s="288"/>
      <c r="E142" s="288"/>
      <c r="F142" s="288"/>
      <c r="G142" s="190"/>
      <c r="H142" s="190"/>
    </row>
    <row r="143" spans="1:8" s="174" customFormat="1" x14ac:dyDescent="0.2">
      <c r="A143" s="188"/>
      <c r="B143" s="189"/>
      <c r="C143" s="288"/>
      <c r="D143" s="288"/>
      <c r="E143" s="288"/>
      <c r="F143" s="288"/>
      <c r="G143" s="190"/>
      <c r="H143" s="190"/>
    </row>
    <row r="144" spans="1:8" s="174" customFormat="1" x14ac:dyDescent="0.2">
      <c r="A144" s="188"/>
      <c r="B144" s="189"/>
      <c r="C144" s="288"/>
      <c r="D144" s="288"/>
      <c r="E144" s="288"/>
      <c r="F144" s="288"/>
      <c r="G144" s="190"/>
      <c r="H144" s="190"/>
    </row>
    <row r="145" spans="1:8" s="174" customFormat="1" x14ac:dyDescent="0.2">
      <c r="A145" s="188"/>
      <c r="B145" s="189"/>
      <c r="C145" s="288"/>
      <c r="D145" s="288"/>
      <c r="E145" s="288"/>
      <c r="F145" s="288"/>
      <c r="G145" s="190"/>
      <c r="H145" s="190"/>
    </row>
    <row r="146" spans="1:8" s="174" customFormat="1" x14ac:dyDescent="0.2">
      <c r="A146" s="188"/>
      <c r="B146" s="189"/>
      <c r="C146" s="288"/>
      <c r="D146" s="288"/>
      <c r="E146" s="288"/>
      <c r="F146" s="288"/>
      <c r="G146" s="190"/>
      <c r="H146" s="190"/>
    </row>
    <row r="147" spans="1:8" s="174" customFormat="1" x14ac:dyDescent="0.2">
      <c r="A147" s="188"/>
      <c r="B147" s="189"/>
      <c r="C147" s="288"/>
      <c r="D147" s="288"/>
      <c r="E147" s="288"/>
      <c r="F147" s="288"/>
      <c r="G147" s="190"/>
      <c r="H147" s="190"/>
    </row>
    <row r="148" spans="1:8" s="174" customFormat="1" x14ac:dyDescent="0.2">
      <c r="A148" s="188"/>
      <c r="B148" s="189"/>
      <c r="C148" s="288"/>
      <c r="D148" s="288"/>
      <c r="E148" s="288"/>
      <c r="F148" s="288"/>
      <c r="G148" s="190"/>
      <c r="H148" s="190"/>
    </row>
    <row r="149" spans="1:8" s="174" customFormat="1" x14ac:dyDescent="0.2">
      <c r="A149" s="188"/>
      <c r="B149" s="189"/>
      <c r="C149" s="288"/>
      <c r="D149" s="288"/>
      <c r="E149" s="288"/>
      <c r="F149" s="288"/>
      <c r="G149" s="190"/>
      <c r="H149" s="190"/>
    </row>
    <row r="150" spans="1:8" s="174" customFormat="1" x14ac:dyDescent="0.2">
      <c r="A150" s="188"/>
      <c r="B150" s="189"/>
      <c r="C150" s="288"/>
      <c r="D150" s="288"/>
      <c r="E150" s="288"/>
      <c r="F150" s="288"/>
      <c r="G150" s="190"/>
      <c r="H150" s="190"/>
    </row>
    <row r="151" spans="1:8" s="174" customFormat="1" x14ac:dyDescent="0.2">
      <c r="A151" s="188"/>
      <c r="B151" s="189"/>
      <c r="C151" s="288"/>
      <c r="D151" s="288"/>
      <c r="E151" s="288"/>
      <c r="F151" s="288"/>
      <c r="G151" s="190"/>
      <c r="H151" s="190"/>
    </row>
    <row r="152" spans="1:8" s="174" customFormat="1" x14ac:dyDescent="0.2">
      <c r="A152" s="188"/>
      <c r="B152" s="189"/>
      <c r="C152" s="288"/>
      <c r="D152" s="288"/>
      <c r="E152" s="288"/>
      <c r="F152" s="288"/>
      <c r="G152" s="190"/>
      <c r="H152" s="190"/>
    </row>
    <row r="153" spans="1:8" s="174" customFormat="1" x14ac:dyDescent="0.2">
      <c r="A153" s="188"/>
      <c r="B153" s="189"/>
      <c r="C153" s="288"/>
      <c r="D153" s="288"/>
      <c r="E153" s="288"/>
      <c r="F153" s="288"/>
      <c r="G153" s="190"/>
      <c r="H153" s="190"/>
    </row>
    <row r="154" spans="1:8" s="174" customFormat="1" x14ac:dyDescent="0.2">
      <c r="A154" s="188"/>
      <c r="B154" s="189"/>
      <c r="C154" s="288"/>
      <c r="D154" s="288"/>
      <c r="E154" s="288"/>
      <c r="F154" s="288"/>
      <c r="G154" s="190"/>
      <c r="H154" s="190"/>
    </row>
    <row r="155" spans="1:8" s="174" customFormat="1" x14ac:dyDescent="0.2">
      <c r="A155" s="188"/>
      <c r="B155" s="189"/>
      <c r="C155" s="288"/>
      <c r="D155" s="288"/>
      <c r="E155" s="288"/>
      <c r="F155" s="288"/>
      <c r="G155" s="190"/>
      <c r="H155" s="190"/>
    </row>
    <row r="156" spans="1:8" s="174" customFormat="1" x14ac:dyDescent="0.2">
      <c r="A156" s="188"/>
      <c r="B156" s="189"/>
      <c r="C156" s="288"/>
      <c r="D156" s="288"/>
      <c r="E156" s="288"/>
      <c r="F156" s="288"/>
      <c r="G156" s="190"/>
      <c r="H156" s="190"/>
    </row>
    <row r="157" spans="1:8" s="174" customFormat="1" x14ac:dyDescent="0.2">
      <c r="A157" s="188"/>
      <c r="B157" s="189"/>
      <c r="C157" s="288"/>
      <c r="D157" s="288"/>
      <c r="E157" s="288"/>
      <c r="F157" s="288"/>
      <c r="G157" s="190"/>
      <c r="H157" s="190"/>
    </row>
    <row r="158" spans="1:8" s="174" customFormat="1" x14ac:dyDescent="0.2">
      <c r="A158" s="188"/>
      <c r="B158" s="189"/>
      <c r="C158" s="288"/>
      <c r="D158" s="288"/>
      <c r="E158" s="288"/>
      <c r="F158" s="288"/>
      <c r="G158" s="190"/>
      <c r="H158" s="190"/>
    </row>
    <row r="159" spans="1:8" s="174" customFormat="1" x14ac:dyDescent="0.2">
      <c r="A159" s="188"/>
      <c r="B159" s="189"/>
      <c r="C159" s="288"/>
      <c r="D159" s="288"/>
      <c r="E159" s="288"/>
      <c r="F159" s="288"/>
      <c r="G159" s="190"/>
      <c r="H159" s="190"/>
    </row>
    <row r="160" spans="1:8" s="174" customFormat="1" x14ac:dyDescent="0.2">
      <c r="A160" s="188"/>
      <c r="B160" s="189"/>
      <c r="C160" s="288"/>
      <c r="D160" s="288"/>
      <c r="E160" s="288"/>
      <c r="F160" s="288"/>
      <c r="G160" s="190"/>
      <c r="H160" s="190"/>
    </row>
    <row r="161" spans="1:8" s="174" customFormat="1" x14ac:dyDescent="0.2">
      <c r="A161" s="188"/>
      <c r="B161" s="189"/>
      <c r="C161" s="288"/>
      <c r="D161" s="288"/>
      <c r="E161" s="288"/>
      <c r="F161" s="288"/>
      <c r="G161" s="190"/>
      <c r="H161" s="190"/>
    </row>
    <row r="162" spans="1:8" s="174" customFormat="1" x14ac:dyDescent="0.2">
      <c r="A162" s="188"/>
      <c r="B162" s="189"/>
      <c r="C162" s="288"/>
      <c r="D162" s="288"/>
      <c r="E162" s="288"/>
      <c r="F162" s="288"/>
      <c r="G162" s="190"/>
      <c r="H162" s="190"/>
    </row>
    <row r="163" spans="1:8" s="174" customFormat="1" x14ac:dyDescent="0.2">
      <c r="A163" s="188"/>
      <c r="B163" s="189"/>
      <c r="C163" s="288"/>
      <c r="D163" s="288"/>
      <c r="E163" s="288"/>
      <c r="F163" s="288"/>
      <c r="G163" s="190"/>
      <c r="H163" s="190"/>
    </row>
    <row r="164" spans="1:8" s="174" customFormat="1" x14ac:dyDescent="0.2">
      <c r="A164" s="188"/>
      <c r="B164" s="189"/>
      <c r="C164" s="288"/>
      <c r="D164" s="288"/>
      <c r="E164" s="288"/>
      <c r="F164" s="288"/>
      <c r="G164" s="190"/>
      <c r="H164" s="190"/>
    </row>
    <row r="165" spans="1:8" s="174" customFormat="1" x14ac:dyDescent="0.2">
      <c r="A165" s="188"/>
      <c r="B165" s="189"/>
      <c r="C165" s="288"/>
      <c r="D165" s="288"/>
      <c r="E165" s="288"/>
      <c r="F165" s="288"/>
      <c r="G165" s="190"/>
      <c r="H165" s="190"/>
    </row>
    <row r="166" spans="1:8" s="174" customFormat="1" x14ac:dyDescent="0.2">
      <c r="A166" s="188"/>
      <c r="B166" s="189"/>
      <c r="C166" s="288"/>
      <c r="D166" s="288"/>
      <c r="E166" s="288"/>
      <c r="F166" s="288"/>
      <c r="G166" s="190"/>
      <c r="H166" s="190"/>
    </row>
    <row r="167" spans="1:8" s="174" customFormat="1" x14ac:dyDescent="0.2">
      <c r="A167" s="188"/>
      <c r="B167" s="189"/>
      <c r="C167" s="288"/>
      <c r="D167" s="288"/>
      <c r="E167" s="288"/>
      <c r="F167" s="288"/>
      <c r="G167" s="190"/>
      <c r="H167" s="190"/>
    </row>
    <row r="168" spans="1:8" s="174" customFormat="1" x14ac:dyDescent="0.2">
      <c r="A168" s="188"/>
      <c r="B168" s="189"/>
      <c r="C168" s="288"/>
      <c r="D168" s="288"/>
      <c r="E168" s="288"/>
      <c r="F168" s="288"/>
      <c r="G168" s="190"/>
      <c r="H168" s="190"/>
    </row>
    <row r="169" spans="1:8" s="174" customFormat="1" x14ac:dyDescent="0.2">
      <c r="A169" s="188"/>
      <c r="B169" s="189"/>
      <c r="C169" s="288"/>
      <c r="D169" s="288"/>
      <c r="E169" s="288"/>
      <c r="F169" s="288"/>
      <c r="G169" s="190"/>
      <c r="H169" s="190"/>
    </row>
    <row r="170" spans="1:8" s="174" customFormat="1" x14ac:dyDescent="0.2">
      <c r="A170" s="188"/>
      <c r="B170" s="189"/>
      <c r="C170" s="288"/>
      <c r="D170" s="288"/>
      <c r="E170" s="288"/>
      <c r="F170" s="288"/>
      <c r="G170" s="190"/>
      <c r="H170" s="190"/>
    </row>
    <row r="171" spans="1:8" s="174" customFormat="1" x14ac:dyDescent="0.2">
      <c r="A171" s="188"/>
      <c r="B171" s="189"/>
      <c r="C171" s="288"/>
      <c r="D171" s="288"/>
      <c r="E171" s="288"/>
      <c r="F171" s="288"/>
      <c r="G171" s="190"/>
      <c r="H171" s="190"/>
    </row>
    <row r="172" spans="1:8" s="174" customFormat="1" x14ac:dyDescent="0.2">
      <c r="A172" s="188"/>
      <c r="B172" s="189"/>
      <c r="C172" s="288"/>
      <c r="D172" s="288"/>
      <c r="E172" s="288"/>
      <c r="F172" s="288"/>
      <c r="G172" s="190"/>
      <c r="H172" s="190"/>
    </row>
    <row r="173" spans="1:8" s="174" customFormat="1" x14ac:dyDescent="0.2">
      <c r="A173" s="188"/>
      <c r="B173" s="189"/>
      <c r="C173" s="288"/>
      <c r="D173" s="288"/>
      <c r="E173" s="288"/>
      <c r="F173" s="288"/>
      <c r="G173" s="190"/>
      <c r="H173" s="190"/>
    </row>
    <row r="174" spans="1:8" s="174" customFormat="1" x14ac:dyDescent="0.2">
      <c r="A174" s="188"/>
      <c r="B174" s="189"/>
      <c r="C174" s="288"/>
      <c r="D174" s="288"/>
      <c r="E174" s="288"/>
      <c r="F174" s="288"/>
      <c r="G174" s="190"/>
      <c r="H174" s="190"/>
    </row>
    <row r="175" spans="1:8" s="174" customFormat="1" x14ac:dyDescent="0.2">
      <c r="A175" s="188"/>
      <c r="B175" s="189"/>
      <c r="C175" s="288"/>
      <c r="D175" s="288"/>
      <c r="E175" s="288"/>
      <c r="F175" s="288"/>
      <c r="G175" s="190"/>
      <c r="H175" s="190"/>
    </row>
    <row r="176" spans="1:8" s="174" customFormat="1" x14ac:dyDescent="0.2">
      <c r="A176" s="188"/>
      <c r="B176" s="189"/>
      <c r="C176" s="288"/>
      <c r="D176" s="288"/>
      <c r="E176" s="288"/>
      <c r="F176" s="288"/>
      <c r="G176" s="190"/>
      <c r="H176" s="190"/>
    </row>
    <row r="177" spans="1:8" s="174" customFormat="1" x14ac:dyDescent="0.2">
      <c r="A177" s="188"/>
      <c r="B177" s="189"/>
      <c r="C177" s="288"/>
      <c r="D177" s="288"/>
      <c r="E177" s="288"/>
      <c r="F177" s="288"/>
      <c r="G177" s="190"/>
      <c r="H177" s="190"/>
    </row>
    <row r="178" spans="1:8" s="174" customFormat="1" x14ac:dyDescent="0.2">
      <c r="A178" s="188"/>
      <c r="B178" s="189"/>
      <c r="C178" s="288"/>
      <c r="D178" s="288"/>
      <c r="E178" s="288"/>
      <c r="F178" s="288"/>
      <c r="G178" s="190"/>
      <c r="H178" s="190"/>
    </row>
    <row r="179" spans="1:8" s="174" customFormat="1" x14ac:dyDescent="0.2">
      <c r="A179" s="188"/>
      <c r="B179" s="189"/>
      <c r="C179" s="288"/>
      <c r="D179" s="288"/>
      <c r="E179" s="288"/>
      <c r="F179" s="288"/>
      <c r="G179" s="190"/>
      <c r="H179" s="190"/>
    </row>
    <row r="180" spans="1:8" s="174" customFormat="1" x14ac:dyDescent="0.2">
      <c r="A180" s="188"/>
      <c r="B180" s="189"/>
      <c r="C180" s="288"/>
      <c r="D180" s="288"/>
      <c r="E180" s="288"/>
      <c r="F180" s="288"/>
      <c r="G180" s="190"/>
      <c r="H180" s="190"/>
    </row>
    <row r="181" spans="1:8" s="174" customFormat="1" x14ac:dyDescent="0.2">
      <c r="A181" s="188"/>
      <c r="B181" s="189"/>
      <c r="C181" s="288"/>
      <c r="D181" s="288"/>
      <c r="E181" s="288"/>
      <c r="F181" s="288"/>
      <c r="G181" s="190"/>
      <c r="H181" s="190"/>
    </row>
    <row r="182" spans="1:8" s="174" customFormat="1" x14ac:dyDescent="0.2">
      <c r="A182" s="188"/>
      <c r="B182" s="189"/>
      <c r="C182" s="288"/>
      <c r="D182" s="288"/>
      <c r="E182" s="288"/>
      <c r="F182" s="288"/>
      <c r="G182" s="190"/>
      <c r="H182" s="190"/>
    </row>
    <row r="183" spans="1:8" s="174" customFormat="1" x14ac:dyDescent="0.2">
      <c r="A183" s="188"/>
      <c r="B183" s="189"/>
      <c r="C183" s="288"/>
      <c r="D183" s="288"/>
      <c r="E183" s="288"/>
      <c r="F183" s="288"/>
      <c r="G183" s="190"/>
      <c r="H183" s="190"/>
    </row>
    <row r="184" spans="1:8" s="174" customFormat="1" x14ac:dyDescent="0.2">
      <c r="A184" s="188"/>
      <c r="B184" s="189"/>
      <c r="C184" s="288"/>
      <c r="D184" s="288"/>
      <c r="E184" s="288"/>
      <c r="F184" s="288"/>
      <c r="G184" s="190"/>
      <c r="H184" s="190"/>
    </row>
    <row r="185" spans="1:8" s="174" customFormat="1" x14ac:dyDescent="0.2">
      <c r="A185" s="188"/>
      <c r="B185" s="189"/>
      <c r="C185" s="288"/>
      <c r="D185" s="288"/>
      <c r="E185" s="288"/>
      <c r="F185" s="288"/>
      <c r="G185" s="190"/>
      <c r="H185" s="190"/>
    </row>
    <row r="186" spans="1:8" s="174" customFormat="1" x14ac:dyDescent="0.2">
      <c r="A186" s="188"/>
      <c r="B186" s="189"/>
      <c r="C186" s="288"/>
      <c r="D186" s="288"/>
      <c r="E186" s="288"/>
      <c r="F186" s="288"/>
      <c r="G186" s="190"/>
      <c r="H186" s="190"/>
    </row>
    <row r="187" spans="1:8" s="174" customFormat="1" x14ac:dyDescent="0.2">
      <c r="A187" s="188"/>
      <c r="B187" s="189"/>
      <c r="C187" s="288"/>
      <c r="D187" s="288"/>
      <c r="E187" s="288"/>
      <c r="F187" s="288"/>
      <c r="G187" s="190"/>
      <c r="H187" s="190"/>
    </row>
    <row r="188" spans="1:8" s="174" customFormat="1" x14ac:dyDescent="0.2">
      <c r="A188" s="188"/>
      <c r="B188" s="189"/>
      <c r="C188" s="288"/>
      <c r="D188" s="288"/>
      <c r="E188" s="288"/>
      <c r="F188" s="288"/>
      <c r="G188" s="190"/>
      <c r="H188" s="190"/>
    </row>
    <row r="189" spans="1:8" s="174" customFormat="1" x14ac:dyDescent="0.2">
      <c r="A189" s="188"/>
      <c r="B189" s="189"/>
      <c r="C189" s="288"/>
      <c r="D189" s="288"/>
      <c r="E189" s="288"/>
      <c r="F189" s="288"/>
      <c r="G189" s="190"/>
      <c r="H189" s="190"/>
    </row>
    <row r="190" spans="1:8" s="174" customFormat="1" x14ac:dyDescent="0.2">
      <c r="A190" s="188"/>
      <c r="B190" s="189"/>
      <c r="C190" s="288"/>
      <c r="D190" s="288"/>
      <c r="E190" s="288"/>
      <c r="F190" s="288"/>
      <c r="G190" s="190"/>
      <c r="H190" s="190"/>
    </row>
    <row r="191" spans="1:8" s="174" customFormat="1" x14ac:dyDescent="0.2">
      <c r="A191" s="188"/>
      <c r="B191" s="189"/>
      <c r="C191" s="288"/>
      <c r="D191" s="288"/>
      <c r="E191" s="288"/>
      <c r="F191" s="288"/>
      <c r="G191" s="190"/>
      <c r="H191" s="190"/>
    </row>
    <row r="192" spans="1:8" s="174" customFormat="1" x14ac:dyDescent="0.2">
      <c r="A192" s="188"/>
      <c r="B192" s="189"/>
      <c r="C192" s="288"/>
      <c r="D192" s="288"/>
      <c r="E192" s="288"/>
      <c r="F192" s="288"/>
      <c r="G192" s="190"/>
      <c r="H192" s="190"/>
    </row>
    <row r="193" spans="1:8" s="174" customFormat="1" x14ac:dyDescent="0.2">
      <c r="A193" s="188"/>
      <c r="B193" s="189"/>
      <c r="C193" s="288"/>
      <c r="D193" s="288"/>
      <c r="E193" s="288"/>
      <c r="F193" s="288"/>
      <c r="G193" s="190"/>
      <c r="H193" s="190"/>
    </row>
    <row r="194" spans="1:8" s="174" customFormat="1" x14ac:dyDescent="0.2">
      <c r="A194" s="188"/>
      <c r="B194" s="189"/>
      <c r="C194" s="288"/>
      <c r="D194" s="288"/>
      <c r="E194" s="288"/>
      <c r="F194" s="288"/>
      <c r="G194" s="190"/>
      <c r="H194" s="190"/>
    </row>
    <row r="195" spans="1:8" s="174" customFormat="1" x14ac:dyDescent="0.2">
      <c r="A195" s="188"/>
      <c r="B195" s="189"/>
      <c r="C195" s="288"/>
      <c r="D195" s="288"/>
      <c r="E195" s="288"/>
      <c r="F195" s="288"/>
      <c r="G195" s="190"/>
      <c r="H195" s="190"/>
    </row>
    <row r="196" spans="1:8" s="174" customFormat="1" x14ac:dyDescent="0.2">
      <c r="A196" s="188"/>
      <c r="B196" s="189"/>
      <c r="C196" s="288"/>
      <c r="D196" s="288"/>
      <c r="E196" s="288"/>
      <c r="F196" s="288"/>
      <c r="G196" s="190"/>
      <c r="H196" s="190"/>
    </row>
    <row r="197" spans="1:8" s="174" customFormat="1" x14ac:dyDescent="0.2">
      <c r="A197" s="188"/>
      <c r="B197" s="189"/>
      <c r="C197" s="288"/>
      <c r="D197" s="288"/>
      <c r="E197" s="288"/>
      <c r="F197" s="288"/>
      <c r="G197" s="190"/>
      <c r="H197" s="190"/>
    </row>
    <row r="198" spans="1:8" s="174" customFormat="1" x14ac:dyDescent="0.2">
      <c r="A198" s="188"/>
      <c r="B198" s="189"/>
      <c r="C198" s="288"/>
      <c r="D198" s="288"/>
      <c r="E198" s="288"/>
      <c r="F198" s="288"/>
      <c r="G198" s="190"/>
      <c r="H198" s="190"/>
    </row>
    <row r="199" spans="1:8" s="174" customFormat="1" x14ac:dyDescent="0.2">
      <c r="A199" s="188"/>
      <c r="B199" s="189"/>
      <c r="C199" s="288"/>
      <c r="D199" s="288"/>
      <c r="E199" s="288"/>
      <c r="F199" s="288"/>
      <c r="G199" s="190"/>
      <c r="H199" s="190"/>
    </row>
    <row r="200" spans="1:8" s="174" customFormat="1" x14ac:dyDescent="0.2">
      <c r="A200" s="188"/>
      <c r="B200" s="189"/>
      <c r="C200" s="288"/>
      <c r="D200" s="288"/>
      <c r="E200" s="288"/>
      <c r="F200" s="288"/>
      <c r="G200" s="190"/>
      <c r="H200" s="190"/>
    </row>
    <row r="201" spans="1:8" s="174" customFormat="1" x14ac:dyDescent="0.2">
      <c r="A201" s="188"/>
      <c r="B201" s="189"/>
      <c r="C201" s="288"/>
      <c r="D201" s="288"/>
      <c r="E201" s="288"/>
      <c r="F201" s="288"/>
      <c r="G201" s="190"/>
      <c r="H201" s="190"/>
    </row>
    <row r="202" spans="1:8" s="174" customFormat="1" x14ac:dyDescent="0.2">
      <c r="A202" s="188"/>
      <c r="B202" s="189"/>
      <c r="C202" s="288"/>
      <c r="D202" s="288"/>
      <c r="E202" s="288"/>
      <c r="F202" s="288"/>
      <c r="G202" s="190"/>
      <c r="H202" s="190"/>
    </row>
    <row r="203" spans="1:8" s="174" customFormat="1" x14ac:dyDescent="0.2">
      <c r="A203" s="188"/>
      <c r="B203" s="189"/>
      <c r="C203" s="288"/>
      <c r="D203" s="288"/>
      <c r="E203" s="288"/>
      <c r="F203" s="288"/>
      <c r="G203" s="190"/>
      <c r="H203" s="190"/>
    </row>
    <row r="204" spans="1:8" s="174" customFormat="1" x14ac:dyDescent="0.2">
      <c r="A204" s="188"/>
      <c r="B204" s="189"/>
      <c r="C204" s="288"/>
      <c r="D204" s="288"/>
      <c r="E204" s="288"/>
      <c r="F204" s="288"/>
      <c r="G204" s="190"/>
      <c r="H204" s="190"/>
    </row>
    <row r="205" spans="1:8" s="174" customFormat="1" x14ac:dyDescent="0.2">
      <c r="A205" s="188"/>
      <c r="B205" s="189"/>
      <c r="C205" s="288"/>
      <c r="D205" s="288"/>
      <c r="E205" s="288"/>
      <c r="F205" s="288"/>
      <c r="G205" s="190"/>
      <c r="H205" s="190"/>
    </row>
    <row r="206" spans="1:8" s="174" customFormat="1" x14ac:dyDescent="0.2">
      <c r="A206" s="188"/>
      <c r="B206" s="189"/>
      <c r="C206" s="288"/>
      <c r="D206" s="288"/>
      <c r="E206" s="288"/>
      <c r="F206" s="288"/>
      <c r="G206" s="190"/>
      <c r="H206" s="190"/>
    </row>
    <row r="207" spans="1:8" s="174" customFormat="1" x14ac:dyDescent="0.2">
      <c r="A207" s="188"/>
      <c r="B207" s="189"/>
      <c r="C207" s="288"/>
      <c r="D207" s="288"/>
      <c r="E207" s="288"/>
      <c r="F207" s="288"/>
      <c r="G207" s="190"/>
      <c r="H207" s="190"/>
    </row>
    <row r="208" spans="1:8" s="174" customFormat="1" x14ac:dyDescent="0.2">
      <c r="A208" s="188"/>
      <c r="B208" s="189"/>
      <c r="C208" s="288"/>
      <c r="D208" s="288"/>
      <c r="E208" s="288"/>
      <c r="F208" s="288"/>
      <c r="G208" s="190"/>
      <c r="H208" s="190"/>
    </row>
    <row r="209" spans="1:8" s="174" customFormat="1" x14ac:dyDescent="0.2">
      <c r="A209" s="188"/>
      <c r="B209" s="189"/>
      <c r="C209" s="288"/>
      <c r="D209" s="288"/>
      <c r="E209" s="288"/>
      <c r="F209" s="288"/>
      <c r="G209" s="190"/>
      <c r="H209" s="190"/>
    </row>
    <row r="210" spans="1:8" s="174" customFormat="1" x14ac:dyDescent="0.2">
      <c r="A210" s="188"/>
      <c r="B210" s="189"/>
      <c r="C210" s="288"/>
      <c r="D210" s="288"/>
      <c r="E210" s="288"/>
      <c r="F210" s="288"/>
      <c r="G210" s="190"/>
      <c r="H210" s="190"/>
    </row>
    <row r="211" spans="1:8" s="174" customFormat="1" x14ac:dyDescent="0.2">
      <c r="A211" s="188"/>
      <c r="B211" s="189"/>
      <c r="C211" s="288"/>
      <c r="D211" s="288"/>
      <c r="E211" s="288"/>
      <c r="F211" s="288"/>
      <c r="G211" s="190"/>
      <c r="H211" s="190"/>
    </row>
    <row r="212" spans="1:8" s="174" customFormat="1" x14ac:dyDescent="0.2">
      <c r="A212" s="188"/>
      <c r="B212" s="189"/>
      <c r="C212" s="288"/>
      <c r="D212" s="288"/>
      <c r="E212" s="288"/>
      <c r="F212" s="288"/>
      <c r="G212" s="190"/>
      <c r="H212" s="190"/>
    </row>
    <row r="213" spans="1:8" s="174" customFormat="1" x14ac:dyDescent="0.2">
      <c r="A213" s="188"/>
      <c r="B213" s="189"/>
      <c r="C213" s="288"/>
      <c r="D213" s="288"/>
      <c r="E213" s="288"/>
      <c r="F213" s="288"/>
      <c r="G213" s="190"/>
      <c r="H213" s="190"/>
    </row>
    <row r="214" spans="1:8" s="174" customFormat="1" x14ac:dyDescent="0.2">
      <c r="A214" s="188"/>
      <c r="B214" s="189"/>
      <c r="C214" s="288"/>
      <c r="D214" s="288"/>
      <c r="E214" s="288"/>
      <c r="F214" s="288"/>
      <c r="G214" s="190"/>
      <c r="H214" s="190"/>
    </row>
    <row r="215" spans="1:8" s="174" customFormat="1" x14ac:dyDescent="0.2">
      <c r="A215" s="188"/>
      <c r="B215" s="189"/>
      <c r="C215" s="288"/>
      <c r="D215" s="288"/>
      <c r="E215" s="288"/>
      <c r="F215" s="288"/>
      <c r="G215" s="190"/>
      <c r="H215" s="190"/>
    </row>
    <row r="216" spans="1:8" s="174" customFormat="1" x14ac:dyDescent="0.2">
      <c r="A216" s="188"/>
      <c r="B216" s="189"/>
      <c r="C216" s="288"/>
      <c r="D216" s="288"/>
      <c r="E216" s="288"/>
      <c r="F216" s="288"/>
      <c r="G216" s="190"/>
      <c r="H216" s="190"/>
    </row>
    <row r="217" spans="1:8" s="174" customFormat="1" x14ac:dyDescent="0.2">
      <c r="A217" s="188"/>
      <c r="B217" s="189"/>
      <c r="C217" s="288"/>
      <c r="D217" s="288"/>
      <c r="E217" s="288"/>
      <c r="F217" s="288"/>
      <c r="G217" s="190"/>
      <c r="H217" s="190"/>
    </row>
    <row r="218" spans="1:8" s="174" customFormat="1" x14ac:dyDescent="0.2">
      <c r="A218" s="188"/>
      <c r="B218" s="189"/>
      <c r="C218" s="288"/>
      <c r="D218" s="288"/>
      <c r="E218" s="288"/>
      <c r="F218" s="288"/>
      <c r="G218" s="190"/>
      <c r="H218" s="190"/>
    </row>
    <row r="219" spans="1:8" s="174" customFormat="1" x14ac:dyDescent="0.2">
      <c r="A219" s="188"/>
      <c r="B219" s="189"/>
      <c r="C219" s="288"/>
      <c r="D219" s="288"/>
      <c r="E219" s="288"/>
      <c r="F219" s="288"/>
      <c r="G219" s="190"/>
      <c r="H219" s="190"/>
    </row>
    <row r="220" spans="1:8" s="174" customFormat="1" x14ac:dyDescent="0.2">
      <c r="A220" s="188"/>
      <c r="B220" s="189"/>
      <c r="C220" s="288"/>
      <c r="D220" s="288"/>
      <c r="E220" s="288"/>
      <c r="F220" s="288"/>
      <c r="G220" s="190"/>
      <c r="H220" s="190"/>
    </row>
    <row r="221" spans="1:8" s="174" customFormat="1" x14ac:dyDescent="0.2">
      <c r="A221" s="188"/>
      <c r="B221" s="189"/>
      <c r="C221" s="288"/>
      <c r="D221" s="288"/>
      <c r="E221" s="288"/>
      <c r="F221" s="288"/>
      <c r="G221" s="190"/>
      <c r="H221" s="190"/>
    </row>
    <row r="222" spans="1:8" s="174" customFormat="1" x14ac:dyDescent="0.2">
      <c r="A222" s="188"/>
      <c r="B222" s="189"/>
      <c r="C222" s="288"/>
      <c r="D222" s="288"/>
      <c r="E222" s="288"/>
      <c r="F222" s="288"/>
      <c r="G222" s="190"/>
      <c r="H222" s="190"/>
    </row>
    <row r="223" spans="1:8" s="174" customFormat="1" x14ac:dyDescent="0.2">
      <c r="A223" s="188"/>
      <c r="B223" s="189"/>
      <c r="C223" s="288"/>
      <c r="D223" s="288"/>
      <c r="E223" s="288"/>
      <c r="F223" s="288"/>
      <c r="G223" s="190"/>
      <c r="H223" s="190"/>
    </row>
    <row r="224" spans="1:8" s="174" customFormat="1" x14ac:dyDescent="0.2">
      <c r="A224" s="188"/>
      <c r="B224" s="189"/>
      <c r="C224" s="288"/>
      <c r="D224" s="288"/>
      <c r="E224" s="288"/>
      <c r="F224" s="288"/>
      <c r="G224" s="190"/>
      <c r="H224" s="190"/>
    </row>
    <row r="225" spans="1:8" s="174" customFormat="1" x14ac:dyDescent="0.2">
      <c r="A225" s="188"/>
      <c r="B225" s="189"/>
      <c r="C225" s="288"/>
      <c r="D225" s="288"/>
      <c r="E225" s="288"/>
      <c r="F225" s="288"/>
      <c r="G225" s="190"/>
      <c r="H225" s="190"/>
    </row>
    <row r="226" spans="1:8" s="174" customFormat="1" x14ac:dyDescent="0.2">
      <c r="A226" s="188"/>
      <c r="B226" s="189"/>
      <c r="C226" s="288"/>
      <c r="D226" s="288"/>
      <c r="E226" s="288"/>
      <c r="F226" s="288"/>
      <c r="G226" s="190"/>
      <c r="H226" s="190"/>
    </row>
    <row r="227" spans="1:8" s="174" customFormat="1" x14ac:dyDescent="0.2">
      <c r="A227" s="188"/>
      <c r="B227" s="189"/>
      <c r="C227" s="288"/>
      <c r="D227" s="288"/>
      <c r="E227" s="288"/>
      <c r="F227" s="288"/>
      <c r="G227" s="190"/>
      <c r="H227" s="190"/>
    </row>
    <row r="228" spans="1:8" s="174" customFormat="1" x14ac:dyDescent="0.2">
      <c r="A228" s="188"/>
      <c r="B228" s="189"/>
      <c r="C228" s="288"/>
      <c r="D228" s="288"/>
      <c r="E228" s="288"/>
      <c r="F228" s="288"/>
      <c r="G228" s="190"/>
      <c r="H228" s="190"/>
    </row>
    <row r="229" spans="1:8" s="174" customFormat="1" x14ac:dyDescent="0.2">
      <c r="A229" s="188"/>
      <c r="B229" s="189"/>
      <c r="C229" s="288"/>
      <c r="D229" s="288"/>
      <c r="E229" s="288"/>
      <c r="F229" s="288"/>
      <c r="G229" s="190"/>
      <c r="H229" s="190"/>
    </row>
    <row r="230" spans="1:8" s="174" customFormat="1" x14ac:dyDescent="0.2">
      <c r="A230" s="188"/>
      <c r="B230" s="189"/>
      <c r="C230" s="288"/>
      <c r="D230" s="288"/>
      <c r="E230" s="288"/>
      <c r="F230" s="288"/>
      <c r="G230" s="190"/>
      <c r="H230" s="190"/>
    </row>
    <row r="231" spans="1:8" s="174" customFormat="1" x14ac:dyDescent="0.2">
      <c r="A231" s="188"/>
      <c r="B231" s="189"/>
      <c r="C231" s="288"/>
      <c r="D231" s="288"/>
      <c r="E231" s="288"/>
      <c r="F231" s="288"/>
      <c r="G231" s="190"/>
      <c r="H231" s="190"/>
    </row>
    <row r="232" spans="1:8" s="174" customFormat="1" x14ac:dyDescent="0.2">
      <c r="A232" s="188"/>
      <c r="B232" s="189"/>
      <c r="C232" s="288"/>
      <c r="D232" s="288"/>
      <c r="E232" s="288"/>
      <c r="F232" s="288"/>
      <c r="G232" s="190"/>
      <c r="H232" s="190"/>
    </row>
    <row r="233" spans="1:8" s="174" customFormat="1" x14ac:dyDescent="0.2">
      <c r="A233" s="188"/>
      <c r="B233" s="189"/>
      <c r="C233" s="288"/>
      <c r="D233" s="288"/>
      <c r="E233" s="288"/>
      <c r="F233" s="288"/>
      <c r="G233" s="190"/>
      <c r="H233" s="190"/>
    </row>
    <row r="234" spans="1:8" s="174" customFormat="1" x14ac:dyDescent="0.2">
      <c r="A234" s="188"/>
      <c r="B234" s="189"/>
      <c r="C234" s="288"/>
      <c r="D234" s="288"/>
      <c r="E234" s="288"/>
      <c r="F234" s="288"/>
      <c r="G234" s="190"/>
      <c r="H234" s="190"/>
    </row>
    <row r="235" spans="1:8" s="174" customFormat="1" x14ac:dyDescent="0.2">
      <c r="A235" s="188"/>
      <c r="B235" s="189"/>
      <c r="C235" s="288"/>
      <c r="D235" s="288"/>
      <c r="E235" s="288"/>
      <c r="F235" s="288"/>
      <c r="G235" s="190"/>
      <c r="H235" s="190"/>
    </row>
    <row r="236" spans="1:8" s="174" customFormat="1" x14ac:dyDescent="0.2">
      <c r="A236" s="188"/>
      <c r="B236" s="189"/>
      <c r="C236" s="288"/>
      <c r="D236" s="288"/>
      <c r="E236" s="288"/>
      <c r="F236" s="288"/>
      <c r="G236" s="190"/>
      <c r="H236" s="190"/>
    </row>
    <row r="237" spans="1:8" s="174" customFormat="1" x14ac:dyDescent="0.2">
      <c r="A237" s="188"/>
      <c r="B237" s="189"/>
      <c r="C237" s="288"/>
      <c r="D237" s="288"/>
      <c r="E237" s="288"/>
      <c r="F237" s="288"/>
      <c r="G237" s="190"/>
      <c r="H237" s="190"/>
    </row>
    <row r="238" spans="1:8" s="174" customFormat="1" x14ac:dyDescent="0.2">
      <c r="A238" s="188"/>
      <c r="B238" s="189"/>
      <c r="C238" s="288"/>
      <c r="D238" s="288"/>
      <c r="E238" s="288"/>
      <c r="F238" s="288"/>
      <c r="G238" s="190"/>
      <c r="H238" s="190"/>
    </row>
    <row r="239" spans="1:8" s="174" customFormat="1" x14ac:dyDescent="0.2">
      <c r="A239" s="188"/>
      <c r="B239" s="189"/>
      <c r="C239" s="288"/>
      <c r="D239" s="288"/>
      <c r="E239" s="288"/>
      <c r="F239" s="288"/>
      <c r="G239" s="190"/>
      <c r="H239" s="190"/>
    </row>
    <row r="240" spans="1:8" s="174" customFormat="1" x14ac:dyDescent="0.2">
      <c r="A240" s="188"/>
      <c r="B240" s="189"/>
      <c r="C240" s="288"/>
      <c r="D240" s="288"/>
      <c r="E240" s="288"/>
      <c r="F240" s="288"/>
      <c r="G240" s="190"/>
      <c r="H240" s="190"/>
    </row>
    <row r="241" spans="1:8" s="174" customFormat="1" x14ac:dyDescent="0.2">
      <c r="A241" s="188"/>
      <c r="B241" s="189"/>
      <c r="C241" s="288"/>
      <c r="D241" s="288"/>
      <c r="E241" s="288"/>
      <c r="F241" s="288"/>
      <c r="G241" s="190"/>
      <c r="H241" s="190"/>
    </row>
    <row r="242" spans="1:8" s="174" customFormat="1" x14ac:dyDescent="0.2">
      <c r="A242" s="188"/>
      <c r="B242" s="189"/>
      <c r="C242" s="288"/>
      <c r="D242" s="288"/>
      <c r="E242" s="288"/>
      <c r="F242" s="288"/>
      <c r="G242" s="190"/>
      <c r="H242" s="190"/>
    </row>
    <row r="243" spans="1:8" s="174" customFormat="1" x14ac:dyDescent="0.2">
      <c r="A243" s="188"/>
      <c r="B243" s="189"/>
      <c r="C243" s="288"/>
      <c r="D243" s="288"/>
      <c r="E243" s="288"/>
      <c r="F243" s="288"/>
      <c r="G243" s="190"/>
      <c r="H243" s="190"/>
    </row>
    <row r="244" spans="1:8" s="174" customFormat="1" x14ac:dyDescent="0.2">
      <c r="A244" s="188"/>
      <c r="B244" s="189"/>
      <c r="C244" s="288"/>
      <c r="D244" s="288"/>
      <c r="E244" s="288"/>
      <c r="F244" s="288"/>
      <c r="G244" s="190"/>
      <c r="H244" s="190"/>
    </row>
    <row r="245" spans="1:8" s="174" customFormat="1" x14ac:dyDescent="0.2">
      <c r="A245" s="188"/>
      <c r="B245" s="189"/>
      <c r="C245" s="288"/>
      <c r="D245" s="288"/>
      <c r="E245" s="288"/>
      <c r="F245" s="288"/>
      <c r="G245" s="190"/>
      <c r="H245" s="190"/>
    </row>
    <row r="246" spans="1:8" s="174" customFormat="1" x14ac:dyDescent="0.2">
      <c r="A246" s="188"/>
      <c r="B246" s="189"/>
      <c r="C246" s="288"/>
      <c r="D246" s="288"/>
      <c r="E246" s="288"/>
      <c r="F246" s="288"/>
      <c r="G246" s="190"/>
      <c r="H246" s="190"/>
    </row>
    <row r="247" spans="1:8" s="174" customFormat="1" x14ac:dyDescent="0.2">
      <c r="A247" s="188"/>
      <c r="B247" s="189"/>
      <c r="C247" s="288"/>
      <c r="D247" s="288"/>
      <c r="E247" s="288"/>
      <c r="F247" s="288"/>
      <c r="G247" s="190"/>
      <c r="H247" s="190"/>
    </row>
    <row r="248" spans="1:8" s="174" customFormat="1" x14ac:dyDescent="0.2">
      <c r="A248" s="188"/>
      <c r="B248" s="189"/>
      <c r="C248" s="288"/>
      <c r="D248" s="288"/>
      <c r="E248" s="288"/>
      <c r="F248" s="288"/>
      <c r="G248" s="190"/>
      <c r="H248" s="190"/>
    </row>
    <row r="249" spans="1:8" s="174" customFormat="1" x14ac:dyDescent="0.2">
      <c r="A249" s="188"/>
      <c r="B249" s="189"/>
      <c r="C249" s="288"/>
      <c r="D249" s="288"/>
      <c r="E249" s="288"/>
      <c r="F249" s="288"/>
      <c r="G249" s="190"/>
      <c r="H249" s="190"/>
    </row>
    <row r="250" spans="1:8" s="174" customFormat="1" x14ac:dyDescent="0.2">
      <c r="A250" s="188"/>
      <c r="B250" s="189"/>
      <c r="C250" s="288"/>
      <c r="D250" s="288"/>
      <c r="E250" s="288"/>
      <c r="F250" s="288"/>
      <c r="G250" s="190"/>
      <c r="H250" s="190"/>
    </row>
    <row r="251" spans="1:8" s="174" customFormat="1" x14ac:dyDescent="0.2">
      <c r="A251" s="188"/>
      <c r="B251" s="189"/>
      <c r="C251" s="288"/>
      <c r="D251" s="288"/>
      <c r="E251" s="288"/>
      <c r="F251" s="288"/>
      <c r="G251" s="190"/>
      <c r="H251" s="190"/>
    </row>
    <row r="252" spans="1:8" s="174" customFormat="1" x14ac:dyDescent="0.2">
      <c r="A252" s="188"/>
      <c r="B252" s="189"/>
      <c r="C252" s="288"/>
      <c r="D252" s="288"/>
      <c r="E252" s="288"/>
      <c r="F252" s="288"/>
      <c r="G252" s="190"/>
      <c r="H252" s="190"/>
    </row>
    <row r="253" spans="1:8" s="174" customFormat="1" x14ac:dyDescent="0.2">
      <c r="A253" s="188"/>
      <c r="B253" s="189"/>
      <c r="C253" s="288"/>
      <c r="D253" s="288"/>
      <c r="E253" s="288"/>
      <c r="F253" s="288"/>
      <c r="G253" s="190"/>
      <c r="H253" s="190"/>
    </row>
    <row r="254" spans="1:8" s="174" customFormat="1" x14ac:dyDescent="0.2">
      <c r="A254" s="188"/>
      <c r="B254" s="189"/>
      <c r="C254" s="288"/>
      <c r="D254" s="288"/>
      <c r="E254" s="288"/>
      <c r="F254" s="288"/>
      <c r="G254" s="190"/>
      <c r="H254" s="190"/>
    </row>
    <row r="255" spans="1:8" s="174" customFormat="1" x14ac:dyDescent="0.2">
      <c r="A255" s="188"/>
      <c r="B255" s="189"/>
      <c r="C255" s="288"/>
      <c r="D255" s="288"/>
      <c r="E255" s="288"/>
      <c r="F255" s="288"/>
      <c r="G255" s="190"/>
      <c r="H255" s="190"/>
    </row>
    <row r="256" spans="1:8" s="174" customFormat="1" x14ac:dyDescent="0.2">
      <c r="A256" s="188"/>
      <c r="B256" s="189"/>
      <c r="C256" s="288"/>
      <c r="D256" s="288"/>
      <c r="E256" s="288"/>
      <c r="F256" s="288"/>
      <c r="G256" s="190"/>
      <c r="H256" s="190"/>
    </row>
    <row r="257" spans="1:8" s="174" customFormat="1" x14ac:dyDescent="0.2">
      <c r="A257" s="188"/>
      <c r="B257" s="189"/>
      <c r="C257" s="288"/>
      <c r="D257" s="288"/>
      <c r="E257" s="288"/>
      <c r="F257" s="288"/>
      <c r="G257" s="190"/>
      <c r="H257" s="190"/>
    </row>
    <row r="258" spans="1:8" s="174" customFormat="1" x14ac:dyDescent="0.2">
      <c r="A258" s="188"/>
      <c r="B258" s="189"/>
      <c r="C258" s="288"/>
      <c r="D258" s="288"/>
      <c r="E258" s="288"/>
      <c r="F258" s="288"/>
      <c r="G258" s="190"/>
      <c r="H258" s="190"/>
    </row>
    <row r="259" spans="1:8" s="174" customFormat="1" x14ac:dyDescent="0.2">
      <c r="A259" s="188"/>
      <c r="B259" s="189"/>
      <c r="C259" s="288"/>
      <c r="D259" s="288"/>
      <c r="E259" s="288"/>
      <c r="F259" s="288"/>
      <c r="G259" s="190"/>
      <c r="H259" s="190"/>
    </row>
    <row r="260" spans="1:8" s="174" customFormat="1" x14ac:dyDescent="0.2">
      <c r="A260" s="188"/>
      <c r="B260" s="189"/>
      <c r="C260" s="288"/>
      <c r="D260" s="288"/>
      <c r="E260" s="288"/>
      <c r="F260" s="288"/>
      <c r="G260" s="190"/>
      <c r="H260" s="190"/>
    </row>
    <row r="261" spans="1:8" s="174" customFormat="1" x14ac:dyDescent="0.2">
      <c r="A261" s="188"/>
      <c r="B261" s="189"/>
      <c r="C261" s="288"/>
      <c r="D261" s="288"/>
      <c r="E261" s="288"/>
      <c r="F261" s="288"/>
      <c r="G261" s="190"/>
      <c r="H261" s="190"/>
    </row>
    <row r="262" spans="1:8" s="25" customFormat="1" x14ac:dyDescent="0.2">
      <c r="A262" s="110"/>
      <c r="B262" s="111"/>
      <c r="C262" s="112"/>
      <c r="D262" s="112"/>
      <c r="E262" s="112"/>
      <c r="F262" s="112"/>
      <c r="G262" s="113"/>
      <c r="H262" s="113"/>
    </row>
    <row r="263" spans="1:8" s="25" customFormat="1" x14ac:dyDescent="0.2">
      <c r="A263" s="110"/>
      <c r="B263" s="111"/>
      <c r="C263" s="112"/>
      <c r="D263" s="112"/>
      <c r="E263" s="112"/>
      <c r="F263" s="112"/>
      <c r="G263" s="113"/>
      <c r="H263" s="113"/>
    </row>
    <row r="264" spans="1:8" s="25" customFormat="1" x14ac:dyDescent="0.2">
      <c r="A264" s="110"/>
      <c r="B264" s="111"/>
      <c r="C264" s="112"/>
      <c r="D264" s="112"/>
      <c r="E264" s="112"/>
      <c r="F264" s="112"/>
      <c r="G264" s="113"/>
      <c r="H264" s="113"/>
    </row>
    <row r="265" spans="1:8" s="25" customFormat="1" x14ac:dyDescent="0.2">
      <c r="A265" s="110"/>
      <c r="B265" s="111"/>
      <c r="C265" s="112"/>
      <c r="D265" s="112"/>
      <c r="E265" s="112"/>
      <c r="F265" s="112"/>
      <c r="G265" s="113"/>
      <c r="H265" s="113"/>
    </row>
    <row r="266" spans="1:8" s="25" customFormat="1" x14ac:dyDescent="0.2">
      <c r="A266" s="110"/>
      <c r="B266" s="111"/>
      <c r="C266" s="112"/>
      <c r="D266" s="112"/>
      <c r="E266" s="112"/>
      <c r="F266" s="112"/>
      <c r="G266" s="113"/>
      <c r="H266" s="113"/>
    </row>
    <row r="267" spans="1:8" s="25" customFormat="1" x14ac:dyDescent="0.2">
      <c r="A267" s="110"/>
      <c r="B267" s="111"/>
      <c r="C267" s="112"/>
      <c r="D267" s="112"/>
      <c r="E267" s="112"/>
      <c r="F267" s="112"/>
      <c r="G267" s="113"/>
      <c r="H267" s="113"/>
    </row>
    <row r="268" spans="1:8" s="25" customFormat="1" x14ac:dyDescent="0.2">
      <c r="A268" s="110"/>
      <c r="B268" s="111"/>
      <c r="C268" s="112"/>
      <c r="D268" s="112"/>
      <c r="E268" s="112"/>
      <c r="F268" s="112"/>
      <c r="G268" s="113"/>
      <c r="H268" s="113"/>
    </row>
    <row r="269" spans="1:8" s="25" customFormat="1" x14ac:dyDescent="0.2">
      <c r="A269" s="110"/>
      <c r="B269" s="111"/>
      <c r="C269" s="112"/>
      <c r="D269" s="112"/>
      <c r="E269" s="112"/>
      <c r="F269" s="112"/>
      <c r="G269" s="113"/>
      <c r="H269" s="113"/>
    </row>
    <row r="270" spans="1:8" s="25" customFormat="1" x14ac:dyDescent="0.2">
      <c r="A270" s="110"/>
      <c r="B270" s="111"/>
      <c r="C270" s="112"/>
      <c r="D270" s="112"/>
      <c r="E270" s="112"/>
      <c r="F270" s="112"/>
      <c r="G270" s="113"/>
      <c r="H270" s="113"/>
    </row>
    <row r="271" spans="1:8" s="25" customFormat="1" x14ac:dyDescent="0.2">
      <c r="A271" s="110"/>
      <c r="B271" s="111"/>
      <c r="C271" s="112"/>
      <c r="D271" s="112"/>
      <c r="E271" s="112"/>
      <c r="F271" s="112"/>
      <c r="G271" s="113"/>
      <c r="H271" s="113"/>
    </row>
    <row r="272" spans="1:8" s="25" customFormat="1" x14ac:dyDescent="0.2">
      <c r="A272" s="110"/>
      <c r="B272" s="111"/>
      <c r="C272" s="112"/>
      <c r="D272" s="112"/>
      <c r="E272" s="112"/>
      <c r="F272" s="112"/>
      <c r="G272" s="113"/>
      <c r="H272" s="113"/>
    </row>
    <row r="273" spans="1:8" s="25" customFormat="1" x14ac:dyDescent="0.2">
      <c r="A273" s="110"/>
      <c r="B273" s="111"/>
      <c r="C273" s="112"/>
      <c r="D273" s="112"/>
      <c r="E273" s="112"/>
      <c r="F273" s="112"/>
      <c r="G273" s="113"/>
      <c r="H273" s="113"/>
    </row>
    <row r="274" spans="1:8" s="25" customFormat="1" x14ac:dyDescent="0.2">
      <c r="A274" s="110"/>
      <c r="B274" s="111"/>
      <c r="C274" s="112"/>
      <c r="D274" s="112"/>
      <c r="E274" s="112"/>
      <c r="F274" s="112"/>
      <c r="G274" s="113"/>
      <c r="H274" s="113"/>
    </row>
    <row r="275" spans="1:8" s="25" customFormat="1" x14ac:dyDescent="0.2">
      <c r="A275" s="110"/>
      <c r="B275" s="111"/>
      <c r="C275" s="112"/>
      <c r="D275" s="112"/>
      <c r="E275" s="112"/>
      <c r="F275" s="112"/>
      <c r="G275" s="113"/>
      <c r="H275" s="113"/>
    </row>
    <row r="276" spans="1:8" s="25" customFormat="1" x14ac:dyDescent="0.2">
      <c r="A276" s="110"/>
      <c r="B276" s="111"/>
      <c r="C276" s="112"/>
      <c r="D276" s="112"/>
      <c r="E276" s="112"/>
      <c r="F276" s="112"/>
      <c r="G276" s="113"/>
      <c r="H276" s="113"/>
    </row>
    <row r="277" spans="1:8" s="25" customFormat="1" x14ac:dyDescent="0.2">
      <c r="A277" s="110"/>
      <c r="B277" s="111"/>
      <c r="C277" s="112"/>
      <c r="D277" s="112"/>
      <c r="E277" s="112"/>
      <c r="F277" s="112"/>
      <c r="G277" s="113"/>
      <c r="H277" s="113"/>
    </row>
    <row r="278" spans="1:8" s="25" customFormat="1" x14ac:dyDescent="0.2">
      <c r="A278" s="110"/>
      <c r="B278" s="111"/>
      <c r="C278" s="112"/>
      <c r="D278" s="112"/>
      <c r="E278" s="112"/>
      <c r="F278" s="112"/>
      <c r="G278" s="113"/>
      <c r="H278" s="113"/>
    </row>
    <row r="279" spans="1:8" s="25" customFormat="1" x14ac:dyDescent="0.2">
      <c r="A279" s="110"/>
      <c r="B279" s="111"/>
      <c r="C279" s="112"/>
      <c r="D279" s="112"/>
      <c r="E279" s="112"/>
      <c r="F279" s="112"/>
      <c r="G279" s="113"/>
      <c r="H279" s="113"/>
    </row>
    <row r="280" spans="1:8" s="25" customFormat="1" x14ac:dyDescent="0.2">
      <c r="A280" s="110"/>
      <c r="B280" s="111"/>
      <c r="C280" s="112"/>
      <c r="D280" s="112"/>
      <c r="E280" s="112"/>
      <c r="F280" s="112"/>
      <c r="G280" s="113"/>
      <c r="H280" s="113"/>
    </row>
    <row r="281" spans="1:8" s="25" customFormat="1" x14ac:dyDescent="0.2">
      <c r="A281" s="110"/>
      <c r="B281" s="111"/>
      <c r="C281" s="112"/>
      <c r="D281" s="112"/>
      <c r="E281" s="112"/>
      <c r="F281" s="112"/>
      <c r="G281" s="113"/>
      <c r="H281" s="113"/>
    </row>
    <row r="282" spans="1:8" s="25" customFormat="1" x14ac:dyDescent="0.2">
      <c r="A282" s="110"/>
      <c r="B282" s="111"/>
      <c r="C282" s="112"/>
      <c r="D282" s="112"/>
      <c r="E282" s="112"/>
      <c r="F282" s="112"/>
      <c r="G282" s="113"/>
      <c r="H282" s="113"/>
    </row>
    <row r="283" spans="1:8" s="25" customFormat="1" x14ac:dyDescent="0.2">
      <c r="A283" s="110"/>
      <c r="B283" s="111"/>
      <c r="C283" s="112"/>
      <c r="D283" s="112"/>
      <c r="E283" s="112"/>
      <c r="F283" s="112"/>
      <c r="G283" s="113"/>
      <c r="H283" s="113"/>
    </row>
    <row r="284" spans="1:8" s="25" customFormat="1" x14ac:dyDescent="0.2">
      <c r="A284" s="110"/>
      <c r="B284" s="111"/>
      <c r="C284" s="112"/>
      <c r="D284" s="112"/>
      <c r="E284" s="112"/>
      <c r="F284" s="112"/>
      <c r="G284" s="113"/>
      <c r="H284" s="113"/>
    </row>
    <row r="285" spans="1:8" s="25" customFormat="1" x14ac:dyDescent="0.2">
      <c r="A285" s="110"/>
      <c r="B285" s="111"/>
      <c r="C285" s="112"/>
      <c r="D285" s="112"/>
      <c r="E285" s="112"/>
      <c r="F285" s="112"/>
      <c r="G285" s="113"/>
      <c r="H285" s="113"/>
    </row>
    <row r="286" spans="1:8" s="25" customFormat="1" x14ac:dyDescent="0.2">
      <c r="A286" s="110"/>
      <c r="B286" s="111"/>
      <c r="C286" s="112"/>
      <c r="D286" s="112"/>
      <c r="E286" s="112"/>
      <c r="F286" s="112"/>
      <c r="G286" s="113"/>
      <c r="H286" s="113"/>
    </row>
    <row r="287" spans="1:8" s="25" customFormat="1" x14ac:dyDescent="0.2">
      <c r="A287" s="110"/>
      <c r="B287" s="111"/>
      <c r="C287" s="112"/>
      <c r="D287" s="112"/>
      <c r="E287" s="112"/>
      <c r="F287" s="112"/>
      <c r="G287" s="113"/>
      <c r="H287" s="113"/>
    </row>
    <row r="288" spans="1:8" s="25" customFormat="1" x14ac:dyDescent="0.2">
      <c r="A288" s="110"/>
      <c r="B288" s="111"/>
      <c r="C288" s="112"/>
      <c r="D288" s="112"/>
      <c r="E288" s="112"/>
      <c r="F288" s="112"/>
      <c r="G288" s="113"/>
      <c r="H288" s="113"/>
    </row>
    <row r="289" spans="1:8" s="25" customFormat="1" x14ac:dyDescent="0.2">
      <c r="A289" s="110"/>
      <c r="B289" s="111"/>
      <c r="C289" s="112"/>
      <c r="D289" s="112"/>
      <c r="E289" s="112"/>
      <c r="F289" s="112"/>
      <c r="G289" s="113"/>
      <c r="H289" s="113"/>
    </row>
    <row r="290" spans="1:8" s="25" customFormat="1" x14ac:dyDescent="0.2">
      <c r="A290" s="110"/>
      <c r="B290" s="111"/>
      <c r="C290" s="112"/>
      <c r="D290" s="112"/>
      <c r="E290" s="112"/>
      <c r="F290" s="112"/>
      <c r="G290" s="113"/>
      <c r="H290" s="113"/>
    </row>
    <row r="291" spans="1:8" s="25" customFormat="1" x14ac:dyDescent="0.2">
      <c r="A291" s="110"/>
      <c r="B291" s="111"/>
      <c r="C291" s="112"/>
      <c r="D291" s="112"/>
      <c r="E291" s="112"/>
      <c r="F291" s="112"/>
      <c r="G291" s="113"/>
      <c r="H291" s="113"/>
    </row>
    <row r="292" spans="1:8" s="25" customFormat="1" x14ac:dyDescent="0.2">
      <c r="A292" s="110"/>
      <c r="B292" s="111"/>
      <c r="C292" s="112"/>
      <c r="D292" s="112"/>
      <c r="E292" s="112"/>
      <c r="F292" s="112"/>
      <c r="G292" s="113"/>
      <c r="H292" s="113"/>
    </row>
    <row r="293" spans="1:8" s="25" customFormat="1" x14ac:dyDescent="0.2">
      <c r="A293" s="110"/>
      <c r="B293" s="111"/>
      <c r="C293" s="112"/>
      <c r="D293" s="112"/>
      <c r="E293" s="112"/>
      <c r="F293" s="112"/>
      <c r="G293" s="113"/>
      <c r="H293" s="113"/>
    </row>
    <row r="294" spans="1:8" s="25" customFormat="1" x14ac:dyDescent="0.2">
      <c r="A294" s="110"/>
      <c r="B294" s="111"/>
      <c r="C294" s="112"/>
      <c r="D294" s="112"/>
      <c r="E294" s="112"/>
      <c r="F294" s="112"/>
      <c r="G294" s="113"/>
      <c r="H294" s="113"/>
    </row>
    <row r="295" spans="1:8" s="25" customFormat="1" x14ac:dyDescent="0.2">
      <c r="A295" s="110"/>
      <c r="B295" s="111"/>
      <c r="C295" s="112"/>
      <c r="D295" s="112"/>
      <c r="E295" s="112"/>
      <c r="F295" s="112"/>
      <c r="G295" s="113"/>
      <c r="H295" s="113"/>
    </row>
    <row r="296" spans="1:8" s="25" customFormat="1" x14ac:dyDescent="0.2">
      <c r="A296" s="110"/>
      <c r="B296" s="111"/>
      <c r="C296" s="112"/>
      <c r="D296" s="112"/>
      <c r="E296" s="112"/>
      <c r="F296" s="112"/>
      <c r="G296" s="113"/>
      <c r="H296" s="113"/>
    </row>
    <row r="297" spans="1:8" s="25" customFormat="1" x14ac:dyDescent="0.2">
      <c r="A297" s="110"/>
      <c r="B297" s="111"/>
      <c r="C297" s="112"/>
      <c r="D297" s="112"/>
      <c r="E297" s="112"/>
      <c r="F297" s="112"/>
      <c r="G297" s="113"/>
      <c r="H297" s="113"/>
    </row>
    <row r="298" spans="1:8" s="25" customFormat="1" x14ac:dyDescent="0.2">
      <c r="A298" s="110"/>
      <c r="B298" s="111"/>
      <c r="C298" s="112"/>
      <c r="D298" s="112"/>
      <c r="E298" s="112"/>
      <c r="F298" s="112"/>
      <c r="G298" s="113"/>
      <c r="H298" s="113"/>
    </row>
    <row r="299" spans="1:8" s="25" customFormat="1" x14ac:dyDescent="0.2">
      <c r="A299" s="110"/>
      <c r="B299" s="111"/>
      <c r="C299" s="112"/>
      <c r="D299" s="112"/>
      <c r="E299" s="112"/>
      <c r="F299" s="112"/>
      <c r="G299" s="113"/>
      <c r="H299" s="113"/>
    </row>
    <row r="300" spans="1:8" s="25" customFormat="1" x14ac:dyDescent="0.2">
      <c r="A300" s="110"/>
      <c r="B300" s="111"/>
      <c r="C300" s="112"/>
      <c r="D300" s="112"/>
      <c r="E300" s="112"/>
      <c r="F300" s="112"/>
      <c r="G300" s="113"/>
      <c r="H300" s="113"/>
    </row>
    <row r="301" spans="1:8" s="25" customFormat="1" x14ac:dyDescent="0.2">
      <c r="A301" s="110"/>
      <c r="B301" s="111"/>
      <c r="C301" s="112"/>
      <c r="D301" s="112"/>
      <c r="E301" s="112"/>
      <c r="F301" s="112"/>
      <c r="G301" s="113"/>
      <c r="H301" s="113"/>
    </row>
    <row r="302" spans="1:8" s="25" customFormat="1" x14ac:dyDescent="0.2">
      <c r="A302" s="110"/>
      <c r="B302" s="111"/>
      <c r="C302" s="112"/>
      <c r="D302" s="112"/>
      <c r="E302" s="112"/>
      <c r="F302" s="112"/>
      <c r="G302" s="113"/>
      <c r="H302" s="113"/>
    </row>
    <row r="303" spans="1:8" s="25" customFormat="1" x14ac:dyDescent="0.2">
      <c r="A303" s="110"/>
      <c r="B303" s="111"/>
      <c r="C303" s="112"/>
      <c r="D303" s="112"/>
      <c r="E303" s="112"/>
      <c r="F303" s="112"/>
      <c r="G303" s="113"/>
      <c r="H303" s="113"/>
    </row>
    <row r="304" spans="1:8" s="25" customFormat="1" x14ac:dyDescent="0.2">
      <c r="A304" s="110"/>
      <c r="B304" s="111"/>
      <c r="C304" s="112"/>
      <c r="D304" s="112"/>
      <c r="E304" s="112"/>
      <c r="F304" s="112"/>
      <c r="G304" s="113"/>
      <c r="H304" s="113"/>
    </row>
    <row r="305" spans="1:8" s="25" customFormat="1" x14ac:dyDescent="0.2">
      <c r="A305" s="110"/>
      <c r="B305" s="111"/>
      <c r="C305" s="112"/>
      <c r="D305" s="112"/>
      <c r="E305" s="112"/>
      <c r="F305" s="112"/>
      <c r="G305" s="113"/>
      <c r="H305" s="113"/>
    </row>
    <row r="306" spans="1:8" s="25" customFormat="1" x14ac:dyDescent="0.2">
      <c r="A306" s="110"/>
      <c r="B306" s="111"/>
      <c r="C306" s="112"/>
      <c r="D306" s="112"/>
      <c r="E306" s="112"/>
      <c r="F306" s="112"/>
      <c r="G306" s="113"/>
      <c r="H306" s="113"/>
    </row>
    <row r="307" spans="1:8" s="25" customFormat="1" x14ac:dyDescent="0.2">
      <c r="A307" s="110"/>
      <c r="B307" s="111"/>
      <c r="C307" s="112"/>
      <c r="D307" s="112"/>
      <c r="E307" s="112"/>
      <c r="F307" s="112"/>
      <c r="G307" s="113"/>
      <c r="H307" s="113"/>
    </row>
    <row r="308" spans="1:8" s="25" customFormat="1" x14ac:dyDescent="0.2">
      <c r="A308" s="110"/>
      <c r="B308" s="111"/>
      <c r="C308" s="112"/>
      <c r="D308" s="112"/>
      <c r="E308" s="112"/>
      <c r="F308" s="112"/>
      <c r="G308" s="113"/>
      <c r="H308" s="113"/>
    </row>
    <row r="309" spans="1:8" s="25" customFormat="1" x14ac:dyDescent="0.2">
      <c r="A309" s="110"/>
      <c r="B309" s="111"/>
      <c r="C309" s="112"/>
      <c r="D309" s="112"/>
      <c r="E309" s="112"/>
      <c r="F309" s="112"/>
      <c r="G309" s="113"/>
      <c r="H309" s="113"/>
    </row>
    <row r="310" spans="1:8" s="25" customFormat="1" x14ac:dyDescent="0.2">
      <c r="A310" s="110"/>
      <c r="B310" s="111"/>
      <c r="C310" s="112"/>
      <c r="D310" s="112"/>
      <c r="E310" s="112"/>
      <c r="F310" s="112"/>
      <c r="G310" s="113"/>
      <c r="H310" s="113"/>
    </row>
    <row r="311" spans="1:8" s="25" customFormat="1" x14ac:dyDescent="0.2">
      <c r="A311" s="110"/>
      <c r="B311" s="111"/>
      <c r="C311" s="112"/>
      <c r="D311" s="112"/>
      <c r="E311" s="112"/>
      <c r="F311" s="112"/>
      <c r="G311" s="113"/>
      <c r="H311" s="113"/>
    </row>
    <row r="312" spans="1:8" s="25" customFormat="1" x14ac:dyDescent="0.2">
      <c r="A312" s="110"/>
      <c r="B312" s="111"/>
      <c r="C312" s="112"/>
      <c r="D312" s="112"/>
      <c r="E312" s="112"/>
      <c r="F312" s="112"/>
      <c r="G312" s="113"/>
      <c r="H312" s="113"/>
    </row>
    <row r="313" spans="1:8" s="25" customFormat="1" x14ac:dyDescent="0.2">
      <c r="A313" s="110"/>
      <c r="B313" s="111"/>
      <c r="C313" s="112"/>
      <c r="D313" s="112"/>
      <c r="E313" s="112"/>
      <c r="F313" s="112"/>
      <c r="G313" s="113"/>
      <c r="H313" s="113"/>
    </row>
    <row r="314" spans="1:8" s="25" customFormat="1" x14ac:dyDescent="0.2">
      <c r="A314" s="110"/>
      <c r="B314" s="111"/>
      <c r="C314" s="112"/>
      <c r="D314" s="112"/>
      <c r="E314" s="112"/>
      <c r="F314" s="112"/>
      <c r="G314" s="113"/>
      <c r="H314" s="113"/>
    </row>
    <row r="315" spans="1:8" s="25" customFormat="1" x14ac:dyDescent="0.2">
      <c r="A315" s="110"/>
      <c r="B315" s="111"/>
      <c r="C315" s="112"/>
      <c r="D315" s="112"/>
      <c r="E315" s="112"/>
      <c r="F315" s="112"/>
      <c r="G315" s="113"/>
      <c r="H315" s="113"/>
    </row>
    <row r="316" spans="1:8" s="25" customFormat="1" x14ac:dyDescent="0.2">
      <c r="A316" s="110"/>
      <c r="B316" s="111"/>
      <c r="C316" s="112"/>
      <c r="D316" s="112"/>
      <c r="E316" s="112"/>
      <c r="F316" s="112"/>
      <c r="G316" s="113"/>
      <c r="H316" s="113"/>
    </row>
    <row r="317" spans="1:8" s="25" customFormat="1" x14ac:dyDescent="0.2">
      <c r="A317" s="110"/>
      <c r="B317" s="111"/>
      <c r="C317" s="112"/>
      <c r="D317" s="112"/>
      <c r="E317" s="112"/>
      <c r="F317" s="112"/>
      <c r="G317" s="113"/>
      <c r="H317" s="113"/>
    </row>
    <row r="318" spans="1:8" s="25" customFormat="1" x14ac:dyDescent="0.2">
      <c r="A318" s="110"/>
      <c r="B318" s="111"/>
      <c r="C318" s="112"/>
      <c r="D318" s="112"/>
      <c r="E318" s="112"/>
      <c r="F318" s="112"/>
      <c r="G318" s="113"/>
      <c r="H318" s="113"/>
    </row>
    <row r="319" spans="1:8" s="25" customFormat="1" x14ac:dyDescent="0.2">
      <c r="A319" s="110"/>
      <c r="B319" s="111"/>
      <c r="C319" s="112"/>
      <c r="D319" s="112"/>
      <c r="E319" s="112"/>
      <c r="F319" s="112"/>
      <c r="G319" s="113"/>
      <c r="H319" s="113"/>
    </row>
    <row r="320" spans="1:8" s="25" customFormat="1" x14ac:dyDescent="0.2">
      <c r="A320" s="110"/>
      <c r="B320" s="111"/>
      <c r="C320" s="112"/>
      <c r="D320" s="112"/>
      <c r="E320" s="112"/>
      <c r="F320" s="112"/>
      <c r="G320" s="113"/>
      <c r="H320" s="113"/>
    </row>
    <row r="321" spans="1:8" s="25" customFormat="1" x14ac:dyDescent="0.2">
      <c r="A321" s="110"/>
      <c r="B321" s="111"/>
      <c r="C321" s="112"/>
      <c r="D321" s="112"/>
      <c r="E321" s="112"/>
      <c r="F321" s="112"/>
      <c r="G321" s="113"/>
      <c r="H321" s="113"/>
    </row>
    <row r="322" spans="1:8" s="25" customFormat="1" x14ac:dyDescent="0.2">
      <c r="A322" s="110"/>
      <c r="B322" s="111"/>
      <c r="C322" s="112"/>
      <c r="D322" s="112"/>
      <c r="E322" s="112"/>
      <c r="F322" s="112"/>
      <c r="G322" s="113"/>
      <c r="H322" s="113"/>
    </row>
    <row r="323" spans="1:8" s="25" customFormat="1" x14ac:dyDescent="0.2">
      <c r="A323" s="110"/>
      <c r="B323" s="111"/>
      <c r="C323" s="112"/>
      <c r="D323" s="112"/>
      <c r="E323" s="112"/>
      <c r="F323" s="112"/>
      <c r="G323" s="113"/>
      <c r="H323" s="113"/>
    </row>
    <row r="324" spans="1:8" s="25" customFormat="1" x14ac:dyDescent="0.2">
      <c r="A324" s="110"/>
      <c r="B324" s="111"/>
      <c r="C324" s="112"/>
      <c r="D324" s="112"/>
      <c r="E324" s="112"/>
      <c r="F324" s="112"/>
      <c r="G324" s="113"/>
      <c r="H324" s="113"/>
    </row>
    <row r="325" spans="1:8" s="25" customFormat="1" x14ac:dyDescent="0.2">
      <c r="A325" s="110"/>
      <c r="B325" s="111"/>
      <c r="C325" s="112"/>
      <c r="D325" s="112"/>
      <c r="E325" s="112"/>
      <c r="F325" s="112"/>
      <c r="G325" s="113"/>
      <c r="H325" s="113"/>
    </row>
    <row r="326" spans="1:8" s="25" customFormat="1" x14ac:dyDescent="0.2">
      <c r="A326" s="110"/>
      <c r="B326" s="111"/>
      <c r="C326" s="112"/>
      <c r="D326" s="112"/>
      <c r="E326" s="112"/>
      <c r="F326" s="112"/>
      <c r="G326" s="113"/>
      <c r="H326" s="113"/>
    </row>
    <row r="327" spans="1:8" s="25" customFormat="1" x14ac:dyDescent="0.2">
      <c r="A327" s="110"/>
      <c r="B327" s="111"/>
      <c r="C327" s="112"/>
      <c r="D327" s="112"/>
      <c r="E327" s="112"/>
      <c r="F327" s="112"/>
      <c r="G327" s="113"/>
      <c r="H327" s="113"/>
    </row>
    <row r="328" spans="1:8" s="25" customFormat="1" x14ac:dyDescent="0.2">
      <c r="A328" s="110"/>
      <c r="B328" s="111"/>
      <c r="C328" s="112"/>
      <c r="D328" s="112"/>
      <c r="E328" s="112"/>
      <c r="F328" s="112"/>
      <c r="G328" s="113"/>
      <c r="H328" s="113"/>
    </row>
    <row r="329" spans="1:8" s="25" customFormat="1" x14ac:dyDescent="0.2">
      <c r="A329" s="110"/>
      <c r="B329" s="111"/>
      <c r="C329" s="112"/>
      <c r="D329" s="112"/>
      <c r="E329" s="112"/>
      <c r="F329" s="112"/>
      <c r="G329" s="113"/>
      <c r="H329" s="113"/>
    </row>
    <row r="330" spans="1:8" s="25" customFormat="1" x14ac:dyDescent="0.2">
      <c r="A330" s="110"/>
      <c r="B330" s="111"/>
      <c r="C330" s="112"/>
      <c r="D330" s="112"/>
      <c r="E330" s="112"/>
      <c r="F330" s="112"/>
      <c r="G330" s="113"/>
      <c r="H330" s="113"/>
    </row>
    <row r="331" spans="1:8" s="25" customFormat="1" x14ac:dyDescent="0.2">
      <c r="A331" s="110"/>
      <c r="B331" s="111"/>
      <c r="C331" s="112"/>
      <c r="D331" s="112"/>
      <c r="E331" s="112"/>
      <c r="F331" s="112"/>
      <c r="G331" s="113"/>
      <c r="H331" s="113"/>
    </row>
    <row r="332" spans="1:8" s="25" customFormat="1" x14ac:dyDescent="0.2">
      <c r="A332" s="110"/>
      <c r="B332" s="111"/>
      <c r="C332" s="112"/>
      <c r="D332" s="112"/>
      <c r="E332" s="112"/>
      <c r="F332" s="112"/>
      <c r="G332" s="113"/>
      <c r="H332" s="113"/>
    </row>
    <row r="333" spans="1:8" s="25" customFormat="1" x14ac:dyDescent="0.2">
      <c r="A333" s="110"/>
      <c r="B333" s="111"/>
      <c r="C333" s="112"/>
      <c r="D333" s="112"/>
      <c r="E333" s="112"/>
      <c r="F333" s="112"/>
      <c r="G333" s="113"/>
      <c r="H333" s="113"/>
    </row>
    <row r="334" spans="1:8" s="25" customFormat="1" x14ac:dyDescent="0.2">
      <c r="A334" s="110"/>
      <c r="B334" s="111"/>
      <c r="C334" s="112"/>
      <c r="D334" s="112"/>
      <c r="E334" s="112"/>
      <c r="F334" s="112"/>
      <c r="G334" s="113"/>
      <c r="H334" s="113"/>
    </row>
    <row r="335" spans="1:8" s="25" customFormat="1" x14ac:dyDescent="0.2">
      <c r="A335" s="110"/>
      <c r="B335" s="111"/>
      <c r="C335" s="112"/>
      <c r="D335" s="112"/>
      <c r="E335" s="112"/>
      <c r="F335" s="112"/>
      <c r="G335" s="113"/>
      <c r="H335" s="113"/>
    </row>
    <row r="336" spans="1:8" s="25" customFormat="1" x14ac:dyDescent="0.2">
      <c r="A336" s="110"/>
      <c r="B336" s="111"/>
      <c r="C336" s="112"/>
      <c r="D336" s="112"/>
      <c r="E336" s="112"/>
      <c r="F336" s="112"/>
      <c r="G336" s="113"/>
      <c r="H336" s="113"/>
    </row>
    <row r="337" spans="1:8" s="25" customFormat="1" x14ac:dyDescent="0.2">
      <c r="A337" s="110"/>
      <c r="B337" s="111"/>
      <c r="C337" s="112"/>
      <c r="D337" s="112"/>
      <c r="E337" s="112"/>
      <c r="F337" s="112"/>
      <c r="G337" s="113"/>
      <c r="H337" s="113"/>
    </row>
    <row r="338" spans="1:8" s="25" customFormat="1" x14ac:dyDescent="0.2">
      <c r="A338" s="110"/>
      <c r="B338" s="111"/>
      <c r="C338" s="112"/>
      <c r="D338" s="112"/>
      <c r="E338" s="112"/>
      <c r="F338" s="112"/>
      <c r="G338" s="113"/>
      <c r="H338" s="113"/>
    </row>
    <row r="339" spans="1:8" s="25" customFormat="1" x14ac:dyDescent="0.2">
      <c r="A339" s="110"/>
      <c r="B339" s="111"/>
      <c r="C339" s="112"/>
      <c r="D339" s="112"/>
      <c r="E339" s="112"/>
      <c r="F339" s="112"/>
      <c r="G339" s="113"/>
      <c r="H339" s="113"/>
    </row>
    <row r="340" spans="1:8" s="25" customFormat="1" x14ac:dyDescent="0.2">
      <c r="A340" s="110"/>
      <c r="B340" s="111"/>
      <c r="C340" s="112"/>
      <c r="D340" s="112"/>
      <c r="E340" s="112"/>
      <c r="F340" s="112"/>
      <c r="G340" s="113"/>
      <c r="H340" s="113"/>
    </row>
    <row r="341" spans="1:8" s="25" customFormat="1" x14ac:dyDescent="0.2">
      <c r="A341" s="110"/>
      <c r="B341" s="111"/>
      <c r="C341" s="112"/>
      <c r="D341" s="112"/>
      <c r="E341" s="112"/>
      <c r="F341" s="112"/>
      <c r="G341" s="113"/>
      <c r="H341" s="113"/>
    </row>
    <row r="342" spans="1:8" s="25" customFormat="1" x14ac:dyDescent="0.2">
      <c r="A342" s="110"/>
      <c r="B342" s="111"/>
      <c r="C342" s="112"/>
      <c r="D342" s="112"/>
      <c r="E342" s="112"/>
      <c r="F342" s="112"/>
      <c r="G342" s="113"/>
      <c r="H342" s="113"/>
    </row>
    <row r="343" spans="1:8" s="25" customFormat="1" x14ac:dyDescent="0.2">
      <c r="A343" s="110"/>
      <c r="B343" s="111"/>
      <c r="C343" s="112"/>
      <c r="D343" s="112"/>
      <c r="E343" s="112"/>
      <c r="F343" s="112"/>
      <c r="G343" s="113"/>
      <c r="H343" s="113"/>
    </row>
    <row r="344" spans="1:8" s="25" customFormat="1" x14ac:dyDescent="0.2">
      <c r="A344" s="110"/>
      <c r="B344" s="111"/>
      <c r="C344" s="112"/>
      <c r="D344" s="112"/>
      <c r="E344" s="112"/>
      <c r="F344" s="112"/>
      <c r="G344" s="113"/>
      <c r="H344" s="113"/>
    </row>
    <row r="345" spans="1:8" s="25" customFormat="1" x14ac:dyDescent="0.2">
      <c r="A345" s="110"/>
      <c r="B345" s="111"/>
      <c r="C345" s="112"/>
      <c r="D345" s="112"/>
      <c r="E345" s="112"/>
      <c r="F345" s="112"/>
      <c r="G345" s="113"/>
      <c r="H345" s="113"/>
    </row>
    <row r="346" spans="1:8" s="25" customFormat="1" x14ac:dyDescent="0.2">
      <c r="A346" s="110"/>
      <c r="B346" s="111"/>
      <c r="C346" s="112"/>
      <c r="D346" s="112"/>
      <c r="E346" s="112"/>
      <c r="F346" s="112"/>
      <c r="G346" s="113"/>
      <c r="H346" s="113"/>
    </row>
    <row r="347" spans="1:8" s="25" customFormat="1" x14ac:dyDescent="0.2">
      <c r="A347" s="110"/>
      <c r="B347" s="111"/>
      <c r="C347" s="112"/>
      <c r="D347" s="112"/>
      <c r="E347" s="112"/>
      <c r="F347" s="112"/>
      <c r="G347" s="113"/>
      <c r="H347" s="113"/>
    </row>
    <row r="348" spans="1:8" s="25" customFormat="1" x14ac:dyDescent="0.2">
      <c r="A348" s="110"/>
      <c r="B348" s="111"/>
      <c r="C348" s="112"/>
      <c r="D348" s="112"/>
      <c r="E348" s="112"/>
      <c r="F348" s="112"/>
      <c r="G348" s="113"/>
      <c r="H348" s="113"/>
    </row>
    <row r="349" spans="1:8" s="25" customFormat="1" x14ac:dyDescent="0.2">
      <c r="A349" s="110"/>
      <c r="B349" s="111"/>
      <c r="C349" s="112"/>
      <c r="D349" s="112"/>
      <c r="E349" s="112"/>
      <c r="F349" s="112"/>
      <c r="G349" s="113"/>
      <c r="H349" s="113"/>
    </row>
    <row r="350" spans="1:8" s="25" customFormat="1" x14ac:dyDescent="0.2">
      <c r="A350" s="110"/>
      <c r="B350" s="111"/>
      <c r="C350" s="112"/>
      <c r="D350" s="112"/>
      <c r="E350" s="112"/>
      <c r="F350" s="112"/>
      <c r="G350" s="113"/>
      <c r="H350" s="113"/>
    </row>
    <row r="351" spans="1:8" s="25" customFormat="1" x14ac:dyDescent="0.2">
      <c r="A351" s="110"/>
      <c r="B351" s="111"/>
      <c r="C351" s="112"/>
      <c r="D351" s="112"/>
      <c r="E351" s="112"/>
      <c r="F351" s="112"/>
      <c r="G351" s="113"/>
      <c r="H351" s="113"/>
    </row>
    <row r="352" spans="1:8" s="25" customFormat="1" x14ac:dyDescent="0.2">
      <c r="A352" s="110"/>
      <c r="B352" s="111"/>
      <c r="C352" s="112"/>
      <c r="D352" s="112"/>
      <c r="E352" s="112"/>
      <c r="F352" s="112"/>
      <c r="G352" s="113"/>
      <c r="H352" s="113"/>
    </row>
    <row r="353" spans="1:8" s="25" customFormat="1" x14ac:dyDescent="0.2">
      <c r="A353" s="110"/>
      <c r="B353" s="111"/>
      <c r="C353" s="112"/>
      <c r="D353" s="112"/>
      <c r="E353" s="112"/>
      <c r="F353" s="112"/>
      <c r="G353" s="113"/>
      <c r="H353" s="113"/>
    </row>
    <row r="354" spans="1:8" s="25" customFormat="1" x14ac:dyDescent="0.2">
      <c r="A354" s="110"/>
      <c r="B354" s="111"/>
      <c r="C354" s="112"/>
      <c r="D354" s="112"/>
      <c r="E354" s="112"/>
      <c r="F354" s="112"/>
      <c r="G354" s="113"/>
      <c r="H354" s="113"/>
    </row>
    <row r="355" spans="1:8" s="25" customFormat="1" x14ac:dyDescent="0.2">
      <c r="A355" s="110"/>
      <c r="B355" s="111"/>
      <c r="C355" s="112"/>
      <c r="D355" s="112"/>
      <c r="E355" s="112"/>
      <c r="F355" s="112"/>
      <c r="G355" s="113"/>
      <c r="H355" s="113"/>
    </row>
    <row r="356" spans="1:8" s="25" customFormat="1" x14ac:dyDescent="0.2">
      <c r="A356" s="110"/>
      <c r="B356" s="111"/>
      <c r="C356" s="112"/>
      <c r="D356" s="112"/>
      <c r="E356" s="112"/>
      <c r="F356" s="112"/>
      <c r="G356" s="113"/>
      <c r="H356" s="113"/>
    </row>
    <row r="357" spans="1:8" s="25" customFormat="1" x14ac:dyDescent="0.2">
      <c r="A357" s="110"/>
      <c r="B357" s="111"/>
      <c r="C357" s="112"/>
      <c r="D357" s="112"/>
      <c r="E357" s="112"/>
      <c r="F357" s="112"/>
      <c r="G357" s="113"/>
      <c r="H357" s="113"/>
    </row>
    <row r="358" spans="1:8" s="25" customFormat="1" x14ac:dyDescent="0.2">
      <c r="A358" s="110"/>
      <c r="B358" s="111"/>
      <c r="C358" s="112"/>
      <c r="D358" s="112"/>
      <c r="E358" s="112"/>
      <c r="F358" s="112"/>
      <c r="G358" s="113"/>
      <c r="H358" s="113"/>
    </row>
    <row r="359" spans="1:8" s="25" customFormat="1" x14ac:dyDescent="0.2">
      <c r="A359" s="110"/>
      <c r="B359" s="111"/>
      <c r="C359" s="112"/>
      <c r="D359" s="112"/>
      <c r="E359" s="112"/>
      <c r="F359" s="112"/>
      <c r="G359" s="113"/>
      <c r="H359" s="113"/>
    </row>
    <row r="360" spans="1:8" s="25" customFormat="1" x14ac:dyDescent="0.2">
      <c r="A360" s="110"/>
      <c r="B360" s="111"/>
      <c r="C360" s="112"/>
      <c r="D360" s="112"/>
      <c r="E360" s="112"/>
      <c r="F360" s="112"/>
      <c r="G360" s="113"/>
      <c r="H360" s="113"/>
    </row>
    <row r="361" spans="1:8" s="25" customFormat="1" x14ac:dyDescent="0.2">
      <c r="A361" s="110"/>
      <c r="B361" s="111"/>
      <c r="C361" s="112"/>
      <c r="D361" s="112"/>
      <c r="E361" s="112"/>
      <c r="F361" s="112"/>
      <c r="G361" s="113"/>
      <c r="H361" s="113"/>
    </row>
    <row r="362" spans="1:8" s="25" customFormat="1" x14ac:dyDescent="0.2">
      <c r="A362" s="110"/>
      <c r="B362" s="111"/>
      <c r="C362" s="112"/>
      <c r="D362" s="112"/>
      <c r="E362" s="112"/>
      <c r="F362" s="112"/>
      <c r="G362" s="113"/>
      <c r="H362" s="113"/>
    </row>
    <row r="363" spans="1:8" s="25" customFormat="1" x14ac:dyDescent="0.2">
      <c r="A363" s="110"/>
      <c r="B363" s="111"/>
      <c r="C363" s="112"/>
      <c r="D363" s="112"/>
      <c r="E363" s="112"/>
      <c r="F363" s="112"/>
      <c r="G363" s="113"/>
      <c r="H363" s="113"/>
    </row>
    <row r="364" spans="1:8" s="25" customFormat="1" x14ac:dyDescent="0.2">
      <c r="A364" s="110"/>
      <c r="B364" s="111"/>
      <c r="C364" s="112"/>
      <c r="D364" s="112"/>
      <c r="E364" s="112"/>
      <c r="F364" s="112"/>
      <c r="G364" s="113"/>
      <c r="H364" s="113"/>
    </row>
    <row r="365" spans="1:8" s="25" customFormat="1" x14ac:dyDescent="0.2">
      <c r="A365" s="110"/>
      <c r="B365" s="111"/>
      <c r="C365" s="112"/>
      <c r="D365" s="112"/>
      <c r="E365" s="112"/>
      <c r="F365" s="112"/>
      <c r="G365" s="113"/>
      <c r="H365" s="113"/>
    </row>
    <row r="366" spans="1:8" s="25" customFormat="1" x14ac:dyDescent="0.2">
      <c r="A366" s="110"/>
      <c r="B366" s="111"/>
      <c r="C366" s="112"/>
      <c r="D366" s="112"/>
      <c r="E366" s="112"/>
      <c r="F366" s="112"/>
      <c r="G366" s="113"/>
      <c r="H366" s="113"/>
    </row>
    <row r="367" spans="1:8" s="25" customFormat="1" x14ac:dyDescent="0.2">
      <c r="A367" s="110"/>
      <c r="B367" s="111"/>
      <c r="C367" s="112"/>
      <c r="D367" s="112"/>
      <c r="E367" s="112"/>
      <c r="F367" s="112"/>
      <c r="G367" s="113"/>
      <c r="H367" s="113"/>
    </row>
    <row r="368" spans="1:8" s="25" customFormat="1" x14ac:dyDescent="0.2">
      <c r="A368" s="110"/>
      <c r="B368" s="111"/>
      <c r="C368" s="112"/>
      <c r="D368" s="112"/>
      <c r="E368" s="112"/>
      <c r="F368" s="112"/>
      <c r="G368" s="113"/>
      <c r="H368" s="113"/>
    </row>
    <row r="369" spans="1:8" s="25" customFormat="1" x14ac:dyDescent="0.2">
      <c r="A369" s="110"/>
      <c r="B369" s="111"/>
      <c r="C369" s="112"/>
      <c r="D369" s="112"/>
      <c r="E369" s="112"/>
      <c r="F369" s="112"/>
      <c r="G369" s="113"/>
      <c r="H369" s="113"/>
    </row>
    <row r="370" spans="1:8" s="25" customFormat="1" x14ac:dyDescent="0.2">
      <c r="A370" s="110"/>
      <c r="B370" s="111"/>
      <c r="C370" s="112"/>
      <c r="D370" s="112"/>
      <c r="E370" s="112"/>
      <c r="F370" s="112"/>
      <c r="G370" s="113"/>
      <c r="H370" s="113"/>
    </row>
    <row r="371" spans="1:8" s="25" customFormat="1" x14ac:dyDescent="0.2">
      <c r="A371" s="110"/>
      <c r="B371" s="111"/>
      <c r="C371" s="112"/>
      <c r="D371" s="112"/>
      <c r="E371" s="112"/>
      <c r="F371" s="112"/>
      <c r="G371" s="113"/>
      <c r="H371" s="113"/>
    </row>
    <row r="372" spans="1:8" s="25" customFormat="1" x14ac:dyDescent="0.2">
      <c r="A372" s="110"/>
      <c r="B372" s="111"/>
      <c r="C372" s="112"/>
      <c r="D372" s="112"/>
      <c r="E372" s="112"/>
      <c r="F372" s="112"/>
      <c r="G372" s="113"/>
      <c r="H372" s="113"/>
    </row>
    <row r="373" spans="1:8" s="25" customFormat="1" x14ac:dyDescent="0.2">
      <c r="A373" s="110"/>
      <c r="B373" s="111"/>
      <c r="C373" s="112"/>
      <c r="D373" s="112"/>
      <c r="E373" s="112"/>
      <c r="F373" s="112"/>
      <c r="G373" s="113"/>
      <c r="H373" s="113"/>
    </row>
    <row r="374" spans="1:8" s="25" customFormat="1" x14ac:dyDescent="0.2">
      <c r="A374" s="110"/>
      <c r="B374" s="111"/>
      <c r="C374" s="112"/>
      <c r="D374" s="112"/>
      <c r="E374" s="112"/>
      <c r="F374" s="112"/>
      <c r="G374" s="113"/>
      <c r="H374" s="113"/>
    </row>
    <row r="375" spans="1:8" s="25" customFormat="1" x14ac:dyDescent="0.2">
      <c r="A375" s="110"/>
      <c r="B375" s="111"/>
      <c r="C375" s="112"/>
      <c r="D375" s="112"/>
      <c r="E375" s="112"/>
      <c r="F375" s="112"/>
      <c r="G375" s="113"/>
      <c r="H375" s="113"/>
    </row>
    <row r="376" spans="1:8" s="25" customFormat="1" x14ac:dyDescent="0.2">
      <c r="A376" s="110"/>
      <c r="B376" s="111"/>
      <c r="C376" s="112"/>
      <c r="D376" s="112"/>
      <c r="E376" s="112"/>
      <c r="F376" s="112"/>
      <c r="G376" s="113"/>
      <c r="H376" s="113"/>
    </row>
    <row r="377" spans="1:8" s="25" customFormat="1" x14ac:dyDescent="0.2">
      <c r="A377" s="110"/>
      <c r="B377" s="111"/>
      <c r="C377" s="112"/>
      <c r="D377" s="112"/>
      <c r="E377" s="112"/>
      <c r="F377" s="112"/>
      <c r="G377" s="113"/>
      <c r="H377" s="113"/>
    </row>
    <row r="378" spans="1:8" s="25" customFormat="1" x14ac:dyDescent="0.2">
      <c r="A378" s="110"/>
      <c r="B378" s="111"/>
      <c r="C378" s="112"/>
      <c r="D378" s="112"/>
      <c r="E378" s="112"/>
      <c r="F378" s="112"/>
      <c r="G378" s="113"/>
      <c r="H378" s="113"/>
    </row>
    <row r="379" spans="1:8" s="25" customFormat="1" x14ac:dyDescent="0.2">
      <c r="A379" s="110"/>
      <c r="B379" s="111"/>
      <c r="C379" s="112"/>
      <c r="D379" s="112"/>
      <c r="E379" s="112"/>
      <c r="F379" s="112"/>
      <c r="G379" s="113"/>
      <c r="H379" s="113"/>
    </row>
    <row r="380" spans="1:8" s="25" customFormat="1" x14ac:dyDescent="0.2">
      <c r="A380" s="110"/>
      <c r="B380" s="111"/>
      <c r="C380" s="112"/>
      <c r="D380" s="112"/>
      <c r="E380" s="112"/>
      <c r="F380" s="112"/>
      <c r="G380" s="113"/>
      <c r="H380" s="113"/>
    </row>
    <row r="381" spans="1:8" s="25" customFormat="1" x14ac:dyDescent="0.2">
      <c r="A381" s="110"/>
      <c r="B381" s="111"/>
      <c r="C381" s="112"/>
      <c r="D381" s="112"/>
      <c r="E381" s="112"/>
      <c r="F381" s="112"/>
      <c r="G381" s="113"/>
      <c r="H381" s="113"/>
    </row>
    <row r="382" spans="1:8" s="25" customFormat="1" x14ac:dyDescent="0.2">
      <c r="A382" s="110"/>
      <c r="B382" s="111"/>
      <c r="C382" s="112"/>
      <c r="D382" s="112"/>
      <c r="E382" s="112"/>
      <c r="F382" s="112"/>
      <c r="G382" s="113"/>
      <c r="H382" s="113"/>
    </row>
    <row r="383" spans="1:8" s="25" customFormat="1" x14ac:dyDescent="0.2">
      <c r="A383" s="110"/>
      <c r="B383" s="111"/>
      <c r="C383" s="112"/>
      <c r="D383" s="112"/>
      <c r="E383" s="112"/>
      <c r="F383" s="112"/>
      <c r="G383" s="113"/>
      <c r="H383" s="113"/>
    </row>
    <row r="384" spans="1:8" s="25" customFormat="1" x14ac:dyDescent="0.2">
      <c r="A384" s="110"/>
      <c r="B384" s="111"/>
      <c r="C384" s="112"/>
      <c r="D384" s="112"/>
      <c r="E384" s="112"/>
      <c r="F384" s="112"/>
      <c r="G384" s="113"/>
      <c r="H384" s="113"/>
    </row>
    <row r="385" spans="1:8" s="25" customFormat="1" x14ac:dyDescent="0.2">
      <c r="A385" s="110"/>
      <c r="B385" s="111"/>
      <c r="C385" s="112"/>
      <c r="D385" s="112"/>
      <c r="E385" s="112"/>
      <c r="F385" s="112"/>
      <c r="G385" s="113"/>
      <c r="H385" s="113"/>
    </row>
    <row r="386" spans="1:8" s="25" customFormat="1" x14ac:dyDescent="0.2">
      <c r="A386" s="110"/>
      <c r="B386" s="111"/>
      <c r="C386" s="112"/>
      <c r="D386" s="112"/>
      <c r="E386" s="112"/>
      <c r="F386" s="112"/>
      <c r="G386" s="113"/>
      <c r="H386" s="113"/>
    </row>
    <row r="387" spans="1:8" s="25" customFormat="1" x14ac:dyDescent="0.2">
      <c r="A387" s="110"/>
      <c r="B387" s="111"/>
      <c r="C387" s="112"/>
      <c r="D387" s="112"/>
      <c r="E387" s="112"/>
      <c r="F387" s="112"/>
      <c r="G387" s="113"/>
      <c r="H387" s="113"/>
    </row>
    <row r="388" spans="1:8" s="25" customFormat="1" x14ac:dyDescent="0.2">
      <c r="A388" s="110"/>
      <c r="B388" s="111"/>
      <c r="C388" s="112"/>
      <c r="D388" s="112"/>
      <c r="E388" s="112"/>
      <c r="F388" s="112"/>
      <c r="G388" s="113"/>
      <c r="H388" s="113"/>
    </row>
    <row r="389" spans="1:8" s="25" customFormat="1" x14ac:dyDescent="0.2">
      <c r="A389" s="110"/>
      <c r="B389" s="111"/>
      <c r="C389" s="112"/>
      <c r="D389" s="112"/>
      <c r="E389" s="112"/>
      <c r="F389" s="112"/>
      <c r="G389" s="113"/>
      <c r="H389" s="113"/>
    </row>
    <row r="390" spans="1:8" s="25" customFormat="1" x14ac:dyDescent="0.2">
      <c r="A390" s="110"/>
      <c r="B390" s="111"/>
      <c r="C390" s="112"/>
      <c r="D390" s="112"/>
      <c r="E390" s="112"/>
      <c r="F390" s="112"/>
      <c r="G390" s="113"/>
      <c r="H390" s="113"/>
    </row>
    <row r="391" spans="1:8" s="25" customFormat="1" x14ac:dyDescent="0.2">
      <c r="A391" s="110"/>
      <c r="B391" s="111"/>
      <c r="C391" s="112"/>
      <c r="D391" s="112"/>
      <c r="E391" s="112"/>
      <c r="F391" s="112"/>
      <c r="G391" s="113"/>
      <c r="H391" s="113"/>
    </row>
    <row r="392" spans="1:8" s="25" customFormat="1" x14ac:dyDescent="0.2">
      <c r="A392" s="110"/>
      <c r="B392" s="111"/>
      <c r="C392" s="112"/>
      <c r="D392" s="112"/>
      <c r="E392" s="112"/>
      <c r="F392" s="112"/>
      <c r="G392" s="113"/>
      <c r="H392" s="113"/>
    </row>
    <row r="393" spans="1:8" s="25" customFormat="1" x14ac:dyDescent="0.2">
      <c r="A393" s="110"/>
      <c r="B393" s="111"/>
      <c r="C393" s="112"/>
      <c r="D393" s="112"/>
      <c r="E393" s="112"/>
      <c r="F393" s="112"/>
      <c r="G393" s="113"/>
      <c r="H393" s="113"/>
    </row>
    <row r="394" spans="1:8" s="25" customFormat="1" x14ac:dyDescent="0.2">
      <c r="A394" s="110"/>
      <c r="B394" s="111"/>
      <c r="C394" s="112"/>
      <c r="D394" s="112"/>
      <c r="E394" s="112"/>
      <c r="F394" s="112"/>
      <c r="G394" s="113"/>
      <c r="H394" s="113"/>
    </row>
    <row r="395" spans="1:8" s="25" customFormat="1" x14ac:dyDescent="0.2">
      <c r="A395" s="110"/>
      <c r="B395" s="111"/>
      <c r="C395" s="112"/>
      <c r="D395" s="112"/>
      <c r="E395" s="112"/>
      <c r="F395" s="112"/>
      <c r="G395" s="113"/>
      <c r="H395" s="113"/>
    </row>
    <row r="396" spans="1:8" s="25" customFormat="1" x14ac:dyDescent="0.2">
      <c r="A396" s="110"/>
      <c r="B396" s="111"/>
      <c r="C396" s="112"/>
      <c r="D396" s="112"/>
      <c r="E396" s="112"/>
      <c r="F396" s="112"/>
      <c r="G396" s="113"/>
      <c r="H396" s="113"/>
    </row>
    <row r="397" spans="1:8" s="25" customFormat="1" x14ac:dyDescent="0.2">
      <c r="A397" s="110"/>
      <c r="B397" s="111"/>
      <c r="C397" s="112"/>
      <c r="D397" s="112"/>
      <c r="E397" s="112"/>
      <c r="F397" s="112"/>
      <c r="G397" s="113"/>
      <c r="H397" s="113"/>
    </row>
    <row r="398" spans="1:8" s="25" customFormat="1" x14ac:dyDescent="0.2">
      <c r="A398" s="110"/>
      <c r="B398" s="111"/>
      <c r="C398" s="112"/>
      <c r="D398" s="112"/>
      <c r="E398" s="112"/>
      <c r="F398" s="112"/>
      <c r="G398" s="113"/>
      <c r="H398" s="113"/>
    </row>
    <row r="399" spans="1:8" s="25" customFormat="1" x14ac:dyDescent="0.2">
      <c r="A399" s="110"/>
      <c r="B399" s="111"/>
      <c r="C399" s="112"/>
      <c r="D399" s="112"/>
      <c r="E399" s="112"/>
      <c r="F399" s="112"/>
      <c r="G399" s="113"/>
      <c r="H399" s="113"/>
    </row>
    <row r="400" spans="1:8" s="25" customFormat="1" x14ac:dyDescent="0.2">
      <c r="A400" s="110"/>
      <c r="B400" s="111"/>
      <c r="C400" s="112"/>
      <c r="D400" s="112"/>
      <c r="E400" s="112"/>
      <c r="F400" s="112"/>
      <c r="G400" s="113"/>
      <c r="H400" s="113"/>
    </row>
    <row r="401" spans="1:8" s="25" customFormat="1" x14ac:dyDescent="0.2">
      <c r="A401" s="110"/>
      <c r="B401" s="111"/>
      <c r="C401" s="112"/>
      <c r="D401" s="112"/>
      <c r="E401" s="112"/>
      <c r="F401" s="112"/>
      <c r="G401" s="113"/>
      <c r="H401" s="113"/>
    </row>
    <row r="402" spans="1:8" s="25" customFormat="1" x14ac:dyDescent="0.2">
      <c r="A402" s="110"/>
      <c r="B402" s="111"/>
      <c r="C402" s="112"/>
      <c r="D402" s="112"/>
      <c r="E402" s="112"/>
      <c r="F402" s="112"/>
      <c r="G402" s="113"/>
      <c r="H402" s="113"/>
    </row>
    <row r="403" spans="1:8" s="25" customFormat="1" x14ac:dyDescent="0.2">
      <c r="A403" s="110"/>
      <c r="B403" s="111"/>
      <c r="C403" s="112"/>
      <c r="D403" s="112"/>
      <c r="E403" s="112"/>
      <c r="F403" s="112"/>
      <c r="G403" s="113"/>
      <c r="H403" s="113"/>
    </row>
    <row r="404" spans="1:8" s="25" customFormat="1" x14ac:dyDescent="0.2">
      <c r="A404" s="110"/>
      <c r="B404" s="111"/>
      <c r="C404" s="112"/>
      <c r="D404" s="112"/>
      <c r="E404" s="112"/>
      <c r="F404" s="112"/>
      <c r="G404" s="113"/>
      <c r="H404" s="113"/>
    </row>
    <row r="405" spans="1:8" s="25" customFormat="1" x14ac:dyDescent="0.2">
      <c r="A405" s="110"/>
      <c r="B405" s="111"/>
      <c r="C405" s="112"/>
      <c r="D405" s="112"/>
      <c r="E405" s="112"/>
      <c r="F405" s="112"/>
      <c r="G405" s="113"/>
      <c r="H405" s="113"/>
    </row>
    <row r="406" spans="1:8" s="25" customFormat="1" x14ac:dyDescent="0.2">
      <c r="A406" s="110"/>
      <c r="B406" s="111"/>
      <c r="C406" s="112"/>
      <c r="D406" s="112"/>
      <c r="E406" s="112"/>
      <c r="F406" s="112"/>
      <c r="G406" s="113"/>
      <c r="H406" s="113"/>
    </row>
    <row r="407" spans="1:8" s="25" customFormat="1" x14ac:dyDescent="0.2">
      <c r="A407" s="110"/>
      <c r="B407" s="111"/>
      <c r="C407" s="112"/>
      <c r="D407" s="112"/>
      <c r="E407" s="112"/>
      <c r="F407" s="112"/>
      <c r="G407" s="113"/>
      <c r="H407" s="113"/>
    </row>
    <row r="408" spans="1:8" s="25" customFormat="1" x14ac:dyDescent="0.2">
      <c r="A408" s="110"/>
      <c r="B408" s="111"/>
      <c r="C408" s="112"/>
      <c r="D408" s="112"/>
      <c r="E408" s="112"/>
      <c r="F408" s="112"/>
      <c r="G408" s="113"/>
      <c r="H408" s="113"/>
    </row>
    <row r="409" spans="1:8" s="25" customFormat="1" x14ac:dyDescent="0.2">
      <c r="A409" s="110"/>
      <c r="B409" s="111"/>
      <c r="C409" s="112"/>
      <c r="D409" s="112"/>
      <c r="E409" s="112"/>
      <c r="F409" s="112"/>
      <c r="G409" s="113"/>
      <c r="H409" s="113"/>
    </row>
    <row r="410" spans="1:8" s="25" customFormat="1" x14ac:dyDescent="0.2">
      <c r="A410" s="110"/>
      <c r="B410" s="111"/>
      <c r="C410" s="112"/>
      <c r="D410" s="112"/>
      <c r="E410" s="112"/>
      <c r="F410" s="112"/>
      <c r="G410" s="113"/>
      <c r="H410" s="113"/>
    </row>
    <row r="411" spans="1:8" s="25" customFormat="1" x14ac:dyDescent="0.2">
      <c r="A411" s="110"/>
      <c r="B411" s="111"/>
      <c r="C411" s="112"/>
      <c r="D411" s="112"/>
      <c r="E411" s="112"/>
      <c r="F411" s="112"/>
      <c r="G411" s="113"/>
      <c r="H411" s="113"/>
    </row>
    <row r="412" spans="1:8" s="25" customFormat="1" x14ac:dyDescent="0.2">
      <c r="A412" s="110"/>
      <c r="B412" s="111"/>
      <c r="C412" s="112"/>
      <c r="D412" s="112"/>
      <c r="E412" s="112"/>
      <c r="F412" s="112"/>
      <c r="G412" s="113"/>
      <c r="H412" s="113"/>
    </row>
    <row r="413" spans="1:8" s="25" customFormat="1" x14ac:dyDescent="0.2">
      <c r="A413" s="110"/>
      <c r="B413" s="111"/>
      <c r="C413" s="112"/>
      <c r="D413" s="112"/>
      <c r="E413" s="112"/>
      <c r="F413" s="112"/>
      <c r="G413" s="113"/>
      <c r="H413" s="113"/>
    </row>
    <row r="414" spans="1:8" s="25" customFormat="1" x14ac:dyDescent="0.2">
      <c r="A414" s="110"/>
      <c r="B414" s="111"/>
      <c r="C414" s="112"/>
      <c r="D414" s="112"/>
      <c r="E414" s="112"/>
      <c r="F414" s="112"/>
      <c r="G414" s="113"/>
      <c r="H414" s="113"/>
    </row>
    <row r="415" spans="1:8" s="25" customFormat="1" x14ac:dyDescent="0.2">
      <c r="A415" s="110"/>
      <c r="B415" s="111"/>
      <c r="C415" s="112"/>
      <c r="D415" s="112"/>
      <c r="E415" s="112"/>
      <c r="F415" s="112"/>
      <c r="G415" s="113"/>
      <c r="H415" s="113"/>
    </row>
    <row r="416" spans="1:8" s="25" customFormat="1" x14ac:dyDescent="0.2">
      <c r="A416" s="110"/>
      <c r="B416" s="111"/>
      <c r="C416" s="112"/>
      <c r="D416" s="112"/>
      <c r="E416" s="112"/>
      <c r="F416" s="112"/>
      <c r="G416" s="113"/>
      <c r="H416" s="113"/>
    </row>
    <row r="417" spans="1:8" s="25" customFormat="1" x14ac:dyDescent="0.2">
      <c r="A417" s="110"/>
      <c r="B417" s="111"/>
      <c r="C417" s="112"/>
      <c r="D417" s="112"/>
      <c r="E417" s="112"/>
      <c r="F417" s="112"/>
      <c r="G417" s="113"/>
      <c r="H417" s="113"/>
    </row>
    <row r="418" spans="1:8" s="25" customFormat="1" x14ac:dyDescent="0.2">
      <c r="A418" s="110"/>
      <c r="B418" s="111"/>
      <c r="C418" s="112"/>
      <c r="D418" s="112"/>
      <c r="E418" s="112"/>
      <c r="F418" s="112"/>
      <c r="G418" s="113"/>
      <c r="H418" s="113"/>
    </row>
    <row r="419" spans="1:8" s="25" customFormat="1" x14ac:dyDescent="0.2">
      <c r="A419" s="110"/>
      <c r="B419" s="111"/>
      <c r="C419" s="112"/>
      <c r="D419" s="112"/>
      <c r="E419" s="112"/>
      <c r="F419" s="112"/>
      <c r="G419" s="113"/>
      <c r="H419" s="113"/>
    </row>
    <row r="420" spans="1:8" s="25" customFormat="1" x14ac:dyDescent="0.2">
      <c r="A420" s="110"/>
      <c r="B420" s="111"/>
      <c r="C420" s="112"/>
      <c r="D420" s="112"/>
      <c r="E420" s="112"/>
      <c r="F420" s="112"/>
      <c r="G420" s="113"/>
      <c r="H420" s="113"/>
    </row>
    <row r="421" spans="1:8" s="25" customFormat="1" x14ac:dyDescent="0.2">
      <c r="A421" s="110"/>
      <c r="B421" s="111"/>
      <c r="C421" s="112"/>
      <c r="D421" s="112"/>
      <c r="E421" s="112"/>
      <c r="F421" s="112"/>
      <c r="G421" s="113"/>
      <c r="H421" s="113"/>
    </row>
    <row r="422" spans="1:8" s="25" customFormat="1" x14ac:dyDescent="0.2">
      <c r="A422" s="110"/>
      <c r="B422" s="111"/>
      <c r="C422" s="112"/>
      <c r="D422" s="112"/>
      <c r="E422" s="112"/>
      <c r="F422" s="112"/>
      <c r="G422" s="113"/>
      <c r="H422" s="113"/>
    </row>
    <row r="423" spans="1:8" s="25" customFormat="1" x14ac:dyDescent="0.2">
      <c r="A423" s="110"/>
      <c r="B423" s="111"/>
      <c r="C423" s="112"/>
      <c r="D423" s="112"/>
      <c r="E423" s="112"/>
      <c r="F423" s="112"/>
      <c r="G423" s="113"/>
      <c r="H423" s="113"/>
    </row>
    <row r="424" spans="1:8" s="25" customFormat="1" x14ac:dyDescent="0.2">
      <c r="A424" s="110"/>
      <c r="B424" s="111"/>
      <c r="C424" s="112"/>
      <c r="D424" s="112"/>
      <c r="E424" s="112"/>
      <c r="F424" s="112"/>
      <c r="G424" s="113"/>
      <c r="H424" s="113"/>
    </row>
    <row r="425" spans="1:8" s="25" customFormat="1" x14ac:dyDescent="0.2">
      <c r="A425" s="110"/>
      <c r="B425" s="111"/>
      <c r="C425" s="112"/>
      <c r="D425" s="112"/>
      <c r="E425" s="112"/>
      <c r="F425" s="112"/>
      <c r="G425" s="113"/>
      <c r="H425" s="113"/>
    </row>
    <row r="426" spans="1:8" s="25" customFormat="1" x14ac:dyDescent="0.2">
      <c r="A426" s="110"/>
      <c r="B426" s="111"/>
      <c r="C426" s="112"/>
      <c r="D426" s="112"/>
      <c r="E426" s="112"/>
      <c r="F426" s="112"/>
      <c r="G426" s="113"/>
      <c r="H426" s="113"/>
    </row>
    <row r="427" spans="1:8" s="25" customFormat="1" x14ac:dyDescent="0.2">
      <c r="A427" s="110"/>
      <c r="B427" s="111"/>
      <c r="C427" s="112"/>
      <c r="D427" s="112"/>
      <c r="E427" s="112"/>
      <c r="F427" s="112"/>
      <c r="G427" s="113"/>
      <c r="H427" s="113"/>
    </row>
    <row r="428" spans="1:8" s="25" customFormat="1" x14ac:dyDescent="0.2">
      <c r="A428" s="110"/>
      <c r="B428" s="111"/>
      <c r="C428" s="112"/>
      <c r="D428" s="112"/>
      <c r="E428" s="112"/>
      <c r="F428" s="112"/>
      <c r="G428" s="113"/>
      <c r="H428" s="113"/>
    </row>
    <row r="429" spans="1:8" s="25" customFormat="1" x14ac:dyDescent="0.2">
      <c r="A429" s="110"/>
      <c r="B429" s="111"/>
      <c r="C429" s="112"/>
      <c r="D429" s="112"/>
      <c r="E429" s="112"/>
      <c r="F429" s="112"/>
      <c r="G429" s="113"/>
      <c r="H429" s="113"/>
    </row>
    <row r="430" spans="1:8" s="25" customFormat="1" x14ac:dyDescent="0.2">
      <c r="A430" s="110"/>
      <c r="B430" s="111"/>
      <c r="C430" s="112"/>
      <c r="D430" s="112"/>
      <c r="E430" s="112"/>
      <c r="F430" s="112"/>
      <c r="G430" s="113"/>
      <c r="H430" s="113"/>
    </row>
    <row r="431" spans="1:8" s="25" customFormat="1" x14ac:dyDescent="0.2">
      <c r="A431" s="110"/>
      <c r="B431" s="111"/>
      <c r="C431" s="112"/>
      <c r="D431" s="112"/>
      <c r="E431" s="112"/>
      <c r="F431" s="112"/>
      <c r="G431" s="113"/>
      <c r="H431" s="113"/>
    </row>
    <row r="432" spans="1:8" s="25" customFormat="1" x14ac:dyDescent="0.2">
      <c r="A432" s="110"/>
      <c r="B432" s="111"/>
      <c r="C432" s="112"/>
      <c r="D432" s="112"/>
      <c r="E432" s="112"/>
      <c r="F432" s="112"/>
      <c r="G432" s="113"/>
      <c r="H432" s="113"/>
    </row>
    <row r="433" spans="1:8" s="25" customFormat="1" x14ac:dyDescent="0.2">
      <c r="A433" s="110"/>
      <c r="B433" s="111"/>
      <c r="C433" s="112"/>
      <c r="D433" s="112"/>
      <c r="E433" s="112"/>
      <c r="F433" s="112"/>
      <c r="G433" s="113"/>
      <c r="H433" s="113"/>
    </row>
    <row r="434" spans="1:8" s="25" customFormat="1" x14ac:dyDescent="0.2">
      <c r="A434" s="110"/>
      <c r="B434" s="111"/>
      <c r="C434" s="112"/>
      <c r="D434" s="112"/>
      <c r="E434" s="112"/>
      <c r="F434" s="112"/>
      <c r="G434" s="113"/>
      <c r="H434" s="113"/>
    </row>
    <row r="435" spans="1:8" s="25" customFormat="1" x14ac:dyDescent="0.2">
      <c r="A435" s="110"/>
      <c r="B435" s="111"/>
      <c r="C435" s="112"/>
      <c r="D435" s="112"/>
      <c r="E435" s="112"/>
      <c r="F435" s="112"/>
      <c r="G435" s="113"/>
      <c r="H435" s="113"/>
    </row>
    <row r="436" spans="1:8" s="25" customFormat="1" x14ac:dyDescent="0.2">
      <c r="A436" s="110"/>
      <c r="B436" s="111"/>
      <c r="C436" s="112"/>
      <c r="D436" s="112"/>
      <c r="E436" s="112"/>
      <c r="F436" s="112"/>
      <c r="G436" s="113"/>
      <c r="H436" s="113"/>
    </row>
    <row r="437" spans="1:8" s="25" customFormat="1" x14ac:dyDescent="0.2">
      <c r="A437" s="110"/>
      <c r="B437" s="111"/>
      <c r="C437" s="112"/>
      <c r="D437" s="112"/>
      <c r="E437" s="112"/>
      <c r="F437" s="112"/>
      <c r="G437" s="113"/>
      <c r="H437" s="113"/>
    </row>
    <row r="438" spans="1:8" s="25" customFormat="1" x14ac:dyDescent="0.2">
      <c r="A438" s="110"/>
      <c r="B438" s="111"/>
      <c r="C438" s="112"/>
      <c r="D438" s="112"/>
      <c r="E438" s="112"/>
      <c r="F438" s="112"/>
      <c r="G438" s="113"/>
      <c r="H438" s="113"/>
    </row>
  </sheetData>
  <mergeCells count="36">
    <mergeCell ref="B35:F35"/>
    <mergeCell ref="B36:F36"/>
    <mergeCell ref="I37:K37"/>
    <mergeCell ref="B30:F30"/>
    <mergeCell ref="B31:F31"/>
    <mergeCell ref="I33:K33"/>
    <mergeCell ref="B32:F32"/>
    <mergeCell ref="B34:F34"/>
    <mergeCell ref="I16:K16"/>
    <mergeCell ref="B17:F17"/>
    <mergeCell ref="A1:L1"/>
    <mergeCell ref="A2:L2"/>
    <mergeCell ref="A3:A4"/>
    <mergeCell ref="B3:F4"/>
    <mergeCell ref="H3:K3"/>
    <mergeCell ref="L3:L4"/>
    <mergeCell ref="I8:K8"/>
    <mergeCell ref="B9:F9"/>
    <mergeCell ref="B10:F10"/>
    <mergeCell ref="I12:K12"/>
    <mergeCell ref="B11:F11"/>
    <mergeCell ref="B15:F15"/>
    <mergeCell ref="B13:F13"/>
    <mergeCell ref="B14:F14"/>
    <mergeCell ref="I29:K29"/>
    <mergeCell ref="B26:F26"/>
    <mergeCell ref="I25:K25"/>
    <mergeCell ref="B18:F18"/>
    <mergeCell ref="I20:K20"/>
    <mergeCell ref="B21:F21"/>
    <mergeCell ref="B22:F22"/>
    <mergeCell ref="B23:F23"/>
    <mergeCell ref="B24:F24"/>
    <mergeCell ref="B28:F28"/>
    <mergeCell ref="B19:F19"/>
    <mergeCell ref="B27:F27"/>
  </mergeCells>
  <printOptions horizontalCentered="1"/>
  <pageMargins left="0.5" right="0.5" top="0.5" bottom="0.5" header="0.25" footer="0.25"/>
  <pageSetup paperSize="9" scale="44" orientation="portrait"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
  <dimension ref="A1:N438"/>
  <sheetViews>
    <sheetView workbookViewId="0">
      <selection sqref="A1:L1"/>
    </sheetView>
  </sheetViews>
  <sheetFormatPr defaultColWidth="8.7109375" defaultRowHeight="12.75" x14ac:dyDescent="0.2"/>
  <cols>
    <col min="1" max="1" width="4.28515625" style="2" customWidth="1"/>
    <col min="2" max="2" width="9.42578125" style="3" customWidth="1"/>
    <col min="3" max="3" width="13.7109375" style="4" customWidth="1"/>
    <col min="4" max="4" width="10.28515625" style="4" customWidth="1"/>
    <col min="5" max="5" width="9.5703125" style="4" customWidth="1"/>
    <col min="6" max="6" width="7.28515625" style="4" customWidth="1"/>
    <col min="7" max="8" width="8.7109375" style="5" customWidth="1"/>
    <col min="9" max="9" width="11" style="1" customWidth="1"/>
    <col min="10" max="10" width="12" style="1" customWidth="1"/>
    <col min="11" max="11" width="14.42578125" style="1" customWidth="1"/>
    <col min="12" max="12" width="17.7109375" style="1" customWidth="1"/>
    <col min="13" max="13" width="23.140625" style="1" hidden="1" customWidth="1"/>
    <col min="14" max="14" width="12.5703125" style="1" hidden="1" customWidth="1"/>
    <col min="15" max="15" width="9.42578125" style="1" bestFit="1" customWidth="1"/>
    <col min="16" max="16" width="11.28515625" style="1" bestFit="1" customWidth="1"/>
    <col min="17" max="16384" width="8.7109375" style="1"/>
  </cols>
  <sheetData>
    <row r="1" spans="1:14" s="174" customFormat="1" ht="37.5" customHeight="1" thickTop="1" x14ac:dyDescent="0.2">
      <c r="A1" s="740" t="str">
        <f>'UGWT-1'!A1:L1</f>
        <v>SCHOOL &amp; SKILL CENTER AT BAIKER BALOCHISTAN</v>
      </c>
      <c r="B1" s="741"/>
      <c r="C1" s="741"/>
      <c r="D1" s="741"/>
      <c r="E1" s="741"/>
      <c r="F1" s="741"/>
      <c r="G1" s="741"/>
      <c r="H1" s="741"/>
      <c r="I1" s="741"/>
      <c r="J1" s="741"/>
      <c r="K1" s="741"/>
      <c r="L1" s="742"/>
    </row>
    <row r="2" spans="1:14" s="174" customFormat="1" ht="18" customHeight="1" x14ac:dyDescent="0.2">
      <c r="A2" s="690" t="s">
        <v>24</v>
      </c>
      <c r="B2" s="691"/>
      <c r="C2" s="691"/>
      <c r="D2" s="691"/>
      <c r="E2" s="691"/>
      <c r="F2" s="691"/>
      <c r="G2" s="691"/>
      <c r="H2" s="691"/>
      <c r="I2" s="691"/>
      <c r="J2" s="691"/>
      <c r="K2" s="691"/>
      <c r="L2" s="692"/>
    </row>
    <row r="3" spans="1:14" s="174" customFormat="1" ht="20.25" customHeight="1" x14ac:dyDescent="0.2">
      <c r="A3" s="743" t="s">
        <v>0</v>
      </c>
      <c r="B3" s="695" t="s">
        <v>1</v>
      </c>
      <c r="C3" s="695"/>
      <c r="D3" s="695"/>
      <c r="E3" s="695"/>
      <c r="F3" s="695"/>
      <c r="G3" s="483"/>
      <c r="H3" s="744" t="s">
        <v>2</v>
      </c>
      <c r="I3" s="744"/>
      <c r="J3" s="744"/>
      <c r="K3" s="744"/>
      <c r="L3" s="699" t="s">
        <v>3</v>
      </c>
    </row>
    <row r="4" spans="1:14" s="174" customFormat="1" ht="24.75" customHeight="1" x14ac:dyDescent="0.2">
      <c r="A4" s="743"/>
      <c r="B4" s="695"/>
      <c r="C4" s="695"/>
      <c r="D4" s="695"/>
      <c r="E4" s="695"/>
      <c r="F4" s="695"/>
      <c r="G4" s="437" t="s">
        <v>5</v>
      </c>
      <c r="H4" s="437" t="s">
        <v>4</v>
      </c>
      <c r="I4" s="484" t="s">
        <v>8</v>
      </c>
      <c r="J4" s="484" t="s">
        <v>7</v>
      </c>
      <c r="K4" s="484" t="s">
        <v>6</v>
      </c>
      <c r="L4" s="699"/>
    </row>
    <row r="5" spans="1:14" s="174" customFormat="1" ht="35.25" customHeight="1" x14ac:dyDescent="0.2">
      <c r="A5" s="175">
        <v>1</v>
      </c>
      <c r="B5" s="735" t="s">
        <v>449</v>
      </c>
      <c r="C5" s="815"/>
      <c r="D5" s="815"/>
      <c r="E5" s="815"/>
      <c r="F5" s="815"/>
      <c r="G5" s="177"/>
      <c r="H5" s="177"/>
      <c r="I5" s="178"/>
      <c r="J5" s="178"/>
      <c r="K5" s="178"/>
      <c r="L5" s="179"/>
    </row>
    <row r="6" spans="1:14" s="174" customFormat="1" ht="41.25" customHeight="1" x14ac:dyDescent="0.2">
      <c r="A6" s="185"/>
      <c r="B6" s="284" t="s">
        <v>430</v>
      </c>
      <c r="C6" s="285">
        <v>7</v>
      </c>
      <c r="D6" s="285">
        <v>5</v>
      </c>
      <c r="E6" s="285">
        <v>4</v>
      </c>
      <c r="F6" s="286"/>
      <c r="G6" s="181" t="s">
        <v>9</v>
      </c>
      <c r="H6" s="181">
        <v>4</v>
      </c>
      <c r="I6" s="182">
        <v>0.75</v>
      </c>
      <c r="J6" s="183">
        <v>0.75</v>
      </c>
      <c r="K6" s="183">
        <v>2</v>
      </c>
      <c r="L6" s="184">
        <f>H6*I6*J6*K6</f>
        <v>4.5</v>
      </c>
    </row>
    <row r="7" spans="1:14" s="174" customFormat="1" ht="23.25" x14ac:dyDescent="0.35">
      <c r="A7" s="185"/>
      <c r="B7" s="284"/>
      <c r="C7" s="285">
        <v>0.75</v>
      </c>
      <c r="D7" s="285">
        <v>0.75</v>
      </c>
      <c r="E7" s="285">
        <v>0.75</v>
      </c>
      <c r="F7" s="163"/>
      <c r="G7" s="186"/>
      <c r="H7" s="186"/>
      <c r="I7" s="686" t="s">
        <v>10</v>
      </c>
      <c r="J7" s="686"/>
      <c r="K7" s="686"/>
      <c r="L7" s="187">
        <f>SUM(L6:L6)</f>
        <v>4.5</v>
      </c>
      <c r="M7" s="174">
        <v>6</v>
      </c>
      <c r="N7" s="174" t="s">
        <v>259</v>
      </c>
    </row>
    <row r="8" spans="1:14" s="174" customFormat="1" ht="35.25" customHeight="1" x14ac:dyDescent="0.2">
      <c r="A8" s="175">
        <v>1</v>
      </c>
      <c r="B8" s="814" t="s">
        <v>195</v>
      </c>
      <c r="C8" s="815"/>
      <c r="D8" s="815"/>
      <c r="E8" s="815"/>
      <c r="F8" s="815"/>
      <c r="G8" s="177"/>
      <c r="H8" s="177"/>
      <c r="I8" s="178"/>
      <c r="J8" s="178"/>
      <c r="K8" s="178"/>
      <c r="L8" s="179"/>
      <c r="M8" s="174">
        <v>4</v>
      </c>
      <c r="N8" s="174" t="s">
        <v>260</v>
      </c>
    </row>
    <row r="9" spans="1:14" s="174" customFormat="1" ht="41.25" customHeight="1" x14ac:dyDescent="0.2">
      <c r="A9" s="185"/>
      <c r="B9" s="737"/>
      <c r="C9" s="737"/>
      <c r="D9" s="737"/>
      <c r="E9" s="737"/>
      <c r="F9" s="737"/>
      <c r="G9" s="181" t="s">
        <v>9</v>
      </c>
      <c r="H9" s="181">
        <v>4</v>
      </c>
      <c r="I9" s="182">
        <v>3</v>
      </c>
      <c r="J9" s="183"/>
      <c r="K9" s="183">
        <v>2</v>
      </c>
      <c r="L9" s="184">
        <f>H9*I9*K9</f>
        <v>24</v>
      </c>
      <c r="M9" s="174">
        <v>6</v>
      </c>
      <c r="N9" s="174" t="s">
        <v>261</v>
      </c>
    </row>
    <row r="10" spans="1:14" s="174" customFormat="1" ht="23.25" x14ac:dyDescent="0.35">
      <c r="A10" s="185"/>
      <c r="B10" s="163"/>
      <c r="C10" s="163"/>
      <c r="D10" s="163"/>
      <c r="E10" s="163"/>
      <c r="F10" s="163"/>
      <c r="G10" s="186"/>
      <c r="H10" s="186"/>
      <c r="I10" s="686" t="s">
        <v>10</v>
      </c>
      <c r="J10" s="686"/>
      <c r="K10" s="686"/>
      <c r="L10" s="187">
        <f>SUM(L9:L9)</f>
        <v>24</v>
      </c>
    </row>
    <row r="11" spans="1:14" s="174" customFormat="1" ht="23.25" x14ac:dyDescent="0.35">
      <c r="A11" s="185"/>
      <c r="B11" s="163"/>
      <c r="C11" s="163"/>
      <c r="D11" s="163"/>
      <c r="E11" s="163"/>
      <c r="F11" s="163"/>
      <c r="G11" s="186"/>
      <c r="H11" s="186"/>
      <c r="I11" s="287"/>
      <c r="J11" s="287"/>
      <c r="K11" s="287"/>
      <c r="L11" s="187"/>
    </row>
    <row r="12" spans="1:14" s="174" customFormat="1" ht="35.25" customHeight="1" x14ac:dyDescent="0.2">
      <c r="A12" s="175">
        <v>2</v>
      </c>
      <c r="B12" s="814" t="s">
        <v>19</v>
      </c>
      <c r="C12" s="815"/>
      <c r="D12" s="815"/>
      <c r="E12" s="815"/>
      <c r="F12" s="815"/>
      <c r="G12" s="177"/>
      <c r="H12" s="177"/>
      <c r="I12" s="178"/>
      <c r="J12" s="178"/>
      <c r="K12" s="178"/>
      <c r="L12" s="179"/>
    </row>
    <row r="13" spans="1:14" s="174" customFormat="1" ht="41.25" customHeight="1" x14ac:dyDescent="0.2">
      <c r="A13" s="185"/>
      <c r="B13" s="739" t="str">
        <f>B6</f>
        <v xml:space="preserve">GF Area </v>
      </c>
      <c r="C13" s="737"/>
      <c r="D13" s="737"/>
      <c r="E13" s="737"/>
      <c r="F13" s="737"/>
      <c r="G13" s="181" t="s">
        <v>9</v>
      </c>
      <c r="H13" s="181">
        <v>1</v>
      </c>
      <c r="I13" s="182">
        <f>C6+C7*2</f>
        <v>8.5</v>
      </c>
      <c r="J13" s="182">
        <f>D6+D7*2</f>
        <v>6.5</v>
      </c>
      <c r="K13" s="183">
        <f>D7</f>
        <v>0.75</v>
      </c>
      <c r="L13" s="184">
        <f>H13*I13*J13*K13</f>
        <v>41.4375</v>
      </c>
      <c r="M13" s="174">
        <f>H13*I13*J13</f>
        <v>55.25</v>
      </c>
    </row>
    <row r="14" spans="1:14" s="174" customFormat="1" ht="23.25" x14ac:dyDescent="0.35">
      <c r="A14" s="185"/>
      <c r="B14" s="163"/>
      <c r="C14" s="163"/>
      <c r="D14" s="163"/>
      <c r="E14" s="163"/>
      <c r="F14" s="163"/>
      <c r="G14" s="186"/>
      <c r="H14" s="186"/>
      <c r="I14" s="686" t="s">
        <v>10</v>
      </c>
      <c r="J14" s="686"/>
      <c r="K14" s="686"/>
      <c r="L14" s="187">
        <f>SUM(L13:L13)</f>
        <v>41.4375</v>
      </c>
    </row>
    <row r="15" spans="1:14" s="174" customFormat="1" ht="35.25" customHeight="1" x14ac:dyDescent="0.2">
      <c r="A15" s="175">
        <v>3</v>
      </c>
      <c r="B15" s="814" t="s">
        <v>186</v>
      </c>
      <c r="C15" s="815"/>
      <c r="D15" s="815"/>
      <c r="E15" s="815"/>
      <c r="F15" s="815"/>
      <c r="G15" s="177"/>
      <c r="H15" s="177"/>
      <c r="I15" s="178"/>
      <c r="J15" s="178"/>
      <c r="K15" s="178"/>
      <c r="L15" s="179"/>
    </row>
    <row r="16" spans="1:14" s="174" customFormat="1" ht="41.25" customHeight="1" x14ac:dyDescent="0.2">
      <c r="A16" s="185"/>
      <c r="B16" s="737" t="s">
        <v>21</v>
      </c>
      <c r="C16" s="737"/>
      <c r="D16" s="737"/>
      <c r="E16" s="737"/>
      <c r="F16" s="737"/>
      <c r="G16" s="181" t="s">
        <v>9</v>
      </c>
      <c r="H16" s="181">
        <f>H13*2</f>
        <v>2</v>
      </c>
      <c r="I16" s="182">
        <f>C6+C7*2</f>
        <v>8.5</v>
      </c>
      <c r="J16" s="183">
        <f>C7</f>
        <v>0.75</v>
      </c>
      <c r="K16" s="183">
        <v>4</v>
      </c>
      <c r="L16" s="184">
        <f>H16*I16*J16*K16</f>
        <v>51</v>
      </c>
    </row>
    <row r="17" spans="1:12" s="174" customFormat="1" ht="41.25" customHeight="1" x14ac:dyDescent="0.2">
      <c r="A17" s="185"/>
      <c r="B17" s="737" t="s">
        <v>22</v>
      </c>
      <c r="C17" s="737"/>
      <c r="D17" s="737"/>
      <c r="E17" s="737"/>
      <c r="F17" s="737"/>
      <c r="G17" s="181" t="s">
        <v>9</v>
      </c>
      <c r="H17" s="181">
        <f>H13*2</f>
        <v>2</v>
      </c>
      <c r="I17" s="182">
        <f>D6</f>
        <v>5</v>
      </c>
      <c r="J17" s="183">
        <f>C7</f>
        <v>0.75</v>
      </c>
      <c r="K17" s="183">
        <v>4</v>
      </c>
      <c r="L17" s="184">
        <f>H17*I17*J17*K17</f>
        <v>30</v>
      </c>
    </row>
    <row r="18" spans="1:12" s="174" customFormat="1" ht="23.25" x14ac:dyDescent="0.35">
      <c r="A18" s="185"/>
      <c r="B18" s="163"/>
      <c r="C18" s="163"/>
      <c r="D18" s="163"/>
      <c r="E18" s="163"/>
      <c r="F18" s="163"/>
      <c r="G18" s="186"/>
      <c r="H18" s="186"/>
      <c r="I18" s="686" t="s">
        <v>10</v>
      </c>
      <c r="J18" s="686"/>
      <c r="K18" s="686"/>
      <c r="L18" s="187">
        <f>SUM(L16:L17)</f>
        <v>81</v>
      </c>
    </row>
    <row r="19" spans="1:12" s="174" customFormat="1" ht="35.25" customHeight="1" x14ac:dyDescent="0.2">
      <c r="A19" s="175">
        <v>4</v>
      </c>
      <c r="B19" s="814" t="s">
        <v>23</v>
      </c>
      <c r="C19" s="815"/>
      <c r="D19" s="815"/>
      <c r="E19" s="815"/>
      <c r="F19" s="815"/>
      <c r="G19" s="177"/>
      <c r="H19" s="177"/>
      <c r="I19" s="178"/>
      <c r="J19" s="178"/>
      <c r="K19" s="178"/>
      <c r="L19" s="179"/>
    </row>
    <row r="20" spans="1:12" s="174" customFormat="1" ht="41.25" customHeight="1" x14ac:dyDescent="0.2">
      <c r="A20" s="185"/>
      <c r="B20" s="737" t="str">
        <f>B6</f>
        <v xml:space="preserve">GF Area </v>
      </c>
      <c r="C20" s="737"/>
      <c r="D20" s="737"/>
      <c r="E20" s="737"/>
      <c r="F20" s="737"/>
      <c r="G20" s="181" t="s">
        <v>9</v>
      </c>
      <c r="H20" s="181">
        <f>H13</f>
        <v>1</v>
      </c>
      <c r="I20" s="182">
        <f>C6+C7*2</f>
        <v>8.5</v>
      </c>
      <c r="J20" s="182">
        <f>D6+D7*2</f>
        <v>6.5</v>
      </c>
      <c r="K20" s="183">
        <v>0.33</v>
      </c>
      <c r="L20" s="184">
        <f>H20*I20*J20*K20</f>
        <v>18.232500000000002</v>
      </c>
    </row>
    <row r="21" spans="1:12" s="174" customFormat="1" ht="23.25" x14ac:dyDescent="0.35">
      <c r="A21" s="185"/>
      <c r="B21" s="163"/>
      <c r="C21" s="163"/>
      <c r="D21" s="163"/>
      <c r="E21" s="163"/>
      <c r="F21" s="163"/>
      <c r="G21" s="186"/>
      <c r="H21" s="186"/>
      <c r="I21" s="686" t="s">
        <v>10</v>
      </c>
      <c r="J21" s="686"/>
      <c r="K21" s="686"/>
      <c r="L21" s="187">
        <f>SUM(L20:L20)</f>
        <v>18.232500000000002</v>
      </c>
    </row>
    <row r="22" spans="1:12" s="174" customFormat="1" ht="35.25" customHeight="1" x14ac:dyDescent="0.2">
      <c r="A22" s="175">
        <v>7</v>
      </c>
      <c r="B22" s="814" t="s">
        <v>48</v>
      </c>
      <c r="C22" s="815"/>
      <c r="D22" s="815"/>
      <c r="E22" s="815"/>
      <c r="F22" s="815"/>
      <c r="G22" s="177"/>
      <c r="H22" s="177"/>
      <c r="I22" s="178"/>
      <c r="J22" s="178"/>
      <c r="K22" s="178"/>
      <c r="L22" s="179"/>
    </row>
    <row r="23" spans="1:12" s="174" customFormat="1" ht="41.25" customHeight="1" x14ac:dyDescent="0.2">
      <c r="A23" s="185"/>
      <c r="B23" s="737" t="s">
        <v>49</v>
      </c>
      <c r="C23" s="737"/>
      <c r="D23" s="737"/>
      <c r="E23" s="737"/>
      <c r="F23" s="737"/>
      <c r="G23" s="181" t="s">
        <v>18</v>
      </c>
      <c r="H23" s="181">
        <f>H13</f>
        <v>1</v>
      </c>
      <c r="I23" s="182">
        <f>C6</f>
        <v>7</v>
      </c>
      <c r="J23" s="182">
        <f>D6</f>
        <v>5</v>
      </c>
      <c r="K23" s="183"/>
      <c r="L23" s="184">
        <f>H23*I23*J23</f>
        <v>35</v>
      </c>
    </row>
    <row r="24" spans="1:12" s="174" customFormat="1" ht="41.25" customHeight="1" x14ac:dyDescent="0.2">
      <c r="A24" s="185"/>
      <c r="B24" s="737" t="s">
        <v>50</v>
      </c>
      <c r="C24" s="737"/>
      <c r="D24" s="737"/>
      <c r="E24" s="737"/>
      <c r="F24" s="737"/>
      <c r="G24" s="181" t="s">
        <v>18</v>
      </c>
      <c r="H24" s="181">
        <f>H13</f>
        <v>1</v>
      </c>
      <c r="I24" s="182">
        <f>(C6+D6)*2</f>
        <v>24</v>
      </c>
      <c r="J24" s="183">
        <f>E6</f>
        <v>4</v>
      </c>
      <c r="K24" s="183"/>
      <c r="L24" s="184">
        <f>H24*I24*J24</f>
        <v>96</v>
      </c>
    </row>
    <row r="25" spans="1:12" s="174" customFormat="1" ht="23.25" x14ac:dyDescent="0.35">
      <c r="A25" s="185"/>
      <c r="B25" s="163"/>
      <c r="C25" s="163"/>
      <c r="D25" s="163"/>
      <c r="E25" s="163"/>
      <c r="F25" s="163"/>
      <c r="G25" s="186"/>
      <c r="H25" s="186"/>
      <c r="I25" s="686" t="s">
        <v>26</v>
      </c>
      <c r="J25" s="686"/>
      <c r="K25" s="686"/>
      <c r="L25" s="187">
        <f>SUM(L23:L24)</f>
        <v>131</v>
      </c>
    </row>
    <row r="26" spans="1:12" s="174" customFormat="1" ht="35.25" customHeight="1" x14ac:dyDescent="0.2">
      <c r="A26" s="175">
        <v>8</v>
      </c>
      <c r="B26" s="814" t="s">
        <v>51</v>
      </c>
      <c r="C26" s="815"/>
      <c r="D26" s="815"/>
      <c r="E26" s="815"/>
      <c r="F26" s="815"/>
      <c r="G26" s="177"/>
      <c r="H26" s="177"/>
      <c r="I26" s="178"/>
      <c r="J26" s="178"/>
      <c r="K26" s="178"/>
      <c r="L26" s="179"/>
    </row>
    <row r="27" spans="1:12" s="174" customFormat="1" ht="41.25" customHeight="1" x14ac:dyDescent="0.2">
      <c r="A27" s="185"/>
      <c r="B27" s="737" t="s">
        <v>49</v>
      </c>
      <c r="C27" s="737"/>
      <c r="D27" s="737"/>
      <c r="E27" s="737"/>
      <c r="F27" s="737"/>
      <c r="G27" s="181" t="s">
        <v>18</v>
      </c>
      <c r="H27" s="181">
        <f>H13</f>
        <v>1</v>
      </c>
      <c r="I27" s="182">
        <f>C6</f>
        <v>7</v>
      </c>
      <c r="J27" s="182">
        <f>D6</f>
        <v>5</v>
      </c>
      <c r="K27" s="183"/>
      <c r="L27" s="184">
        <f>H27*I27*J27</f>
        <v>35</v>
      </c>
    </row>
    <row r="28" spans="1:12" s="174" customFormat="1" ht="41.25" customHeight="1" x14ac:dyDescent="0.2">
      <c r="A28" s="185"/>
      <c r="B28" s="737" t="s">
        <v>50</v>
      </c>
      <c r="C28" s="737"/>
      <c r="D28" s="737"/>
      <c r="E28" s="737"/>
      <c r="F28" s="737"/>
      <c r="G28" s="181" t="s">
        <v>18</v>
      </c>
      <c r="H28" s="181">
        <f>H13</f>
        <v>1</v>
      </c>
      <c r="I28" s="182">
        <f>(C6+D6)*2</f>
        <v>24</v>
      </c>
      <c r="J28" s="183">
        <f>E6</f>
        <v>4</v>
      </c>
      <c r="K28" s="183"/>
      <c r="L28" s="184">
        <f>H28*I28*J28</f>
        <v>96</v>
      </c>
    </row>
    <row r="29" spans="1:12" s="174" customFormat="1" ht="23.25" x14ac:dyDescent="0.35">
      <c r="A29" s="185"/>
      <c r="B29" s="163"/>
      <c r="C29" s="163"/>
      <c r="D29" s="163"/>
      <c r="E29" s="163"/>
      <c r="F29" s="163"/>
      <c r="G29" s="186"/>
      <c r="H29" s="186"/>
      <c r="I29" s="842" t="s">
        <v>435</v>
      </c>
      <c r="J29" s="686"/>
      <c r="K29" s="686"/>
      <c r="L29" s="187">
        <f>SUM(L27:L28)</f>
        <v>131</v>
      </c>
    </row>
    <row r="30" spans="1:12" s="174" customFormat="1" x14ac:dyDescent="0.2">
      <c r="A30" s="188"/>
      <c r="B30" s="189"/>
      <c r="C30" s="288"/>
      <c r="D30" s="288"/>
      <c r="E30" s="288"/>
      <c r="F30" s="288"/>
      <c r="G30" s="190"/>
      <c r="H30" s="190"/>
    </row>
    <row r="31" spans="1:12" s="174" customFormat="1" x14ac:dyDescent="0.2">
      <c r="A31" s="188"/>
      <c r="B31" s="189"/>
      <c r="C31" s="288"/>
      <c r="D31" s="288"/>
      <c r="E31" s="288"/>
      <c r="F31" s="288"/>
      <c r="G31" s="190"/>
      <c r="H31" s="190"/>
    </row>
    <row r="32" spans="1:12" s="174" customFormat="1" x14ac:dyDescent="0.2">
      <c r="A32" s="188"/>
      <c r="B32" s="189"/>
      <c r="C32" s="288"/>
      <c r="D32" s="288"/>
      <c r="E32" s="288"/>
      <c r="F32" s="288"/>
      <c r="G32" s="190"/>
      <c r="H32" s="190"/>
    </row>
    <row r="33" spans="1:8" s="174" customFormat="1" x14ac:dyDescent="0.2">
      <c r="A33" s="188"/>
      <c r="B33" s="189"/>
      <c r="C33" s="288"/>
      <c r="D33" s="288"/>
      <c r="E33" s="288"/>
      <c r="F33" s="288"/>
      <c r="G33" s="190"/>
      <c r="H33" s="190"/>
    </row>
    <row r="34" spans="1:8" s="174" customFormat="1" x14ac:dyDescent="0.2">
      <c r="A34" s="188"/>
      <c r="B34" s="189"/>
      <c r="C34" s="288"/>
      <c r="D34" s="288"/>
      <c r="E34" s="288"/>
      <c r="F34" s="288"/>
      <c r="G34" s="190"/>
      <c r="H34" s="190"/>
    </row>
    <row r="35" spans="1:8" s="174" customFormat="1" x14ac:dyDescent="0.2">
      <c r="A35" s="188"/>
      <c r="B35" s="189"/>
      <c r="C35" s="288"/>
      <c r="D35" s="288"/>
      <c r="E35" s="288"/>
      <c r="F35" s="288"/>
      <c r="G35" s="190"/>
      <c r="H35" s="190"/>
    </row>
    <row r="36" spans="1:8" s="174" customFormat="1" x14ac:dyDescent="0.2">
      <c r="A36" s="188"/>
      <c r="B36" s="189"/>
      <c r="C36" s="288"/>
      <c r="D36" s="288"/>
      <c r="E36" s="288"/>
      <c r="F36" s="288"/>
      <c r="G36" s="190"/>
      <c r="H36" s="190"/>
    </row>
    <row r="37" spans="1:8" s="174" customFormat="1" x14ac:dyDescent="0.2">
      <c r="A37" s="188"/>
      <c r="B37" s="189"/>
      <c r="C37" s="288"/>
      <c r="D37" s="288"/>
      <c r="E37" s="288"/>
      <c r="F37" s="288"/>
      <c r="G37" s="190"/>
      <c r="H37" s="190"/>
    </row>
    <row r="38" spans="1:8" s="174" customFormat="1" x14ac:dyDescent="0.2">
      <c r="A38" s="188"/>
      <c r="B38" s="189"/>
      <c r="C38" s="288"/>
      <c r="D38" s="288"/>
      <c r="E38" s="288"/>
      <c r="F38" s="288"/>
      <c r="G38" s="190"/>
      <c r="H38" s="190"/>
    </row>
    <row r="39" spans="1:8" s="174" customFormat="1" x14ac:dyDescent="0.2">
      <c r="A39" s="188"/>
      <c r="B39" s="189"/>
      <c r="C39" s="288"/>
      <c r="D39" s="288"/>
      <c r="E39" s="288"/>
      <c r="F39" s="288"/>
      <c r="G39" s="190"/>
      <c r="H39" s="190"/>
    </row>
    <row r="40" spans="1:8" s="174" customFormat="1" x14ac:dyDescent="0.2">
      <c r="A40" s="188"/>
      <c r="B40" s="189"/>
      <c r="C40" s="288"/>
      <c r="D40" s="288"/>
      <c r="E40" s="288"/>
      <c r="F40" s="288"/>
      <c r="G40" s="190"/>
      <c r="H40" s="190"/>
    </row>
    <row r="41" spans="1:8" s="174" customFormat="1" x14ac:dyDescent="0.2">
      <c r="A41" s="188"/>
      <c r="B41" s="189"/>
      <c r="C41" s="288"/>
      <c r="D41" s="288"/>
      <c r="E41" s="288"/>
      <c r="F41" s="288"/>
      <c r="G41" s="190"/>
      <c r="H41" s="190"/>
    </row>
    <row r="42" spans="1:8" s="174" customFormat="1" x14ac:dyDescent="0.2">
      <c r="A42" s="188"/>
      <c r="B42" s="189"/>
      <c r="C42" s="288"/>
      <c r="D42" s="288"/>
      <c r="E42" s="288"/>
      <c r="F42" s="288"/>
      <c r="G42" s="190"/>
      <c r="H42" s="190"/>
    </row>
    <row r="43" spans="1:8" s="174" customFormat="1" x14ac:dyDescent="0.2">
      <c r="A43" s="188"/>
      <c r="B43" s="189"/>
      <c r="C43" s="288"/>
      <c r="D43" s="288"/>
      <c r="E43" s="288"/>
      <c r="F43" s="288"/>
      <c r="G43" s="190"/>
      <c r="H43" s="190"/>
    </row>
    <row r="44" spans="1:8" s="174" customFormat="1" x14ac:dyDescent="0.2">
      <c r="A44" s="188"/>
      <c r="B44" s="189"/>
      <c r="C44" s="288"/>
      <c r="D44" s="288"/>
      <c r="E44" s="288"/>
      <c r="F44" s="288"/>
      <c r="G44" s="190"/>
      <c r="H44" s="190"/>
    </row>
    <row r="45" spans="1:8" s="174" customFormat="1" x14ac:dyDescent="0.2">
      <c r="A45" s="188"/>
      <c r="B45" s="189"/>
      <c r="C45" s="288"/>
      <c r="D45" s="288"/>
      <c r="E45" s="288"/>
      <c r="F45" s="288"/>
      <c r="G45" s="190"/>
      <c r="H45" s="190"/>
    </row>
    <row r="46" spans="1:8" s="174" customFormat="1" x14ac:dyDescent="0.2">
      <c r="A46" s="188"/>
      <c r="B46" s="189"/>
      <c r="C46" s="288"/>
      <c r="D46" s="288"/>
      <c r="E46" s="288"/>
      <c r="F46" s="288"/>
      <c r="G46" s="190"/>
      <c r="H46" s="190"/>
    </row>
    <row r="47" spans="1:8" s="174" customFormat="1" x14ac:dyDescent="0.2">
      <c r="A47" s="188"/>
      <c r="B47" s="189"/>
      <c r="C47" s="288"/>
      <c r="D47" s="288"/>
      <c r="E47" s="288"/>
      <c r="F47" s="288"/>
      <c r="G47" s="190"/>
      <c r="H47" s="190"/>
    </row>
    <row r="48" spans="1:8" s="174" customFormat="1" x14ac:dyDescent="0.2">
      <c r="A48" s="188"/>
      <c r="B48" s="189"/>
      <c r="C48" s="288"/>
      <c r="D48" s="288"/>
      <c r="E48" s="288"/>
      <c r="F48" s="288"/>
      <c r="G48" s="190"/>
      <c r="H48" s="190"/>
    </row>
    <row r="49" spans="1:8" s="174" customFormat="1" x14ac:dyDescent="0.2">
      <c r="A49" s="188"/>
      <c r="B49" s="189"/>
      <c r="C49" s="288"/>
      <c r="D49" s="288"/>
      <c r="E49" s="288"/>
      <c r="F49" s="288"/>
      <c r="G49" s="190"/>
      <c r="H49" s="190"/>
    </row>
    <row r="50" spans="1:8" s="174" customFormat="1" x14ac:dyDescent="0.2">
      <c r="A50" s="188"/>
      <c r="B50" s="189"/>
      <c r="C50" s="288"/>
      <c r="D50" s="288"/>
      <c r="E50" s="288"/>
      <c r="F50" s="288"/>
      <c r="G50" s="190"/>
      <c r="H50" s="190"/>
    </row>
    <row r="51" spans="1:8" s="174" customFormat="1" x14ac:dyDescent="0.2">
      <c r="A51" s="188"/>
      <c r="B51" s="189"/>
      <c r="C51" s="288"/>
      <c r="D51" s="288"/>
      <c r="E51" s="288"/>
      <c r="F51" s="288"/>
      <c r="G51" s="190"/>
      <c r="H51" s="190"/>
    </row>
    <row r="52" spans="1:8" s="174" customFormat="1" x14ac:dyDescent="0.2">
      <c r="A52" s="188"/>
      <c r="B52" s="189"/>
      <c r="C52" s="288"/>
      <c r="D52" s="288"/>
      <c r="E52" s="288"/>
      <c r="F52" s="288"/>
      <c r="G52" s="190"/>
      <c r="H52" s="190"/>
    </row>
    <row r="53" spans="1:8" s="174" customFormat="1" x14ac:dyDescent="0.2">
      <c r="A53" s="188"/>
      <c r="B53" s="189"/>
      <c r="C53" s="288"/>
      <c r="D53" s="288"/>
      <c r="E53" s="288"/>
      <c r="F53" s="288"/>
      <c r="G53" s="190"/>
      <c r="H53" s="190"/>
    </row>
    <row r="54" spans="1:8" s="174" customFormat="1" x14ac:dyDescent="0.2">
      <c r="A54" s="188"/>
      <c r="B54" s="189"/>
      <c r="C54" s="288"/>
      <c r="D54" s="288"/>
      <c r="E54" s="288"/>
      <c r="F54" s="288"/>
      <c r="G54" s="190"/>
      <c r="H54" s="190"/>
    </row>
    <row r="55" spans="1:8" s="174" customFormat="1" x14ac:dyDescent="0.2">
      <c r="A55" s="188"/>
      <c r="B55" s="189"/>
      <c r="C55" s="288"/>
      <c r="D55" s="288"/>
      <c r="E55" s="288"/>
      <c r="F55" s="288"/>
      <c r="G55" s="190"/>
      <c r="H55" s="190"/>
    </row>
    <row r="56" spans="1:8" s="174" customFormat="1" x14ac:dyDescent="0.2">
      <c r="A56" s="188"/>
      <c r="B56" s="189"/>
      <c r="C56" s="288"/>
      <c r="D56" s="288"/>
      <c r="E56" s="288"/>
      <c r="F56" s="288"/>
      <c r="G56" s="190"/>
      <c r="H56" s="190"/>
    </row>
    <row r="57" spans="1:8" s="174" customFormat="1" x14ac:dyDescent="0.2">
      <c r="A57" s="188"/>
      <c r="B57" s="189"/>
      <c r="C57" s="288"/>
      <c r="D57" s="288"/>
      <c r="E57" s="288"/>
      <c r="F57" s="288"/>
      <c r="G57" s="190"/>
      <c r="H57" s="190"/>
    </row>
    <row r="58" spans="1:8" s="174" customFormat="1" x14ac:dyDescent="0.2">
      <c r="A58" s="188"/>
      <c r="B58" s="189"/>
      <c r="C58" s="288"/>
      <c r="D58" s="288"/>
      <c r="E58" s="288"/>
      <c r="F58" s="288"/>
      <c r="G58" s="190"/>
      <c r="H58" s="190"/>
    </row>
    <row r="59" spans="1:8" s="174" customFormat="1" x14ac:dyDescent="0.2">
      <c r="A59" s="188"/>
      <c r="B59" s="189"/>
      <c r="C59" s="288"/>
      <c r="D59" s="288"/>
      <c r="E59" s="288"/>
      <c r="F59" s="288"/>
      <c r="G59" s="190"/>
      <c r="H59" s="190"/>
    </row>
    <row r="60" spans="1:8" s="174" customFormat="1" x14ac:dyDescent="0.2">
      <c r="A60" s="188"/>
      <c r="B60" s="189"/>
      <c r="C60" s="288"/>
      <c r="D60" s="288"/>
      <c r="E60" s="288"/>
      <c r="F60" s="288"/>
      <c r="G60" s="190"/>
      <c r="H60" s="190"/>
    </row>
    <row r="61" spans="1:8" s="174" customFormat="1" x14ac:dyDescent="0.2">
      <c r="A61" s="188"/>
      <c r="B61" s="189"/>
      <c r="C61" s="288"/>
      <c r="D61" s="288"/>
      <c r="E61" s="288"/>
      <c r="F61" s="288"/>
      <c r="G61" s="190"/>
      <c r="H61" s="190"/>
    </row>
    <row r="62" spans="1:8" s="174" customFormat="1" x14ac:dyDescent="0.2">
      <c r="A62" s="188"/>
      <c r="B62" s="189"/>
      <c r="C62" s="288"/>
      <c r="D62" s="288"/>
      <c r="E62" s="288"/>
      <c r="F62" s="288"/>
      <c r="G62" s="190"/>
      <c r="H62" s="190"/>
    </row>
    <row r="63" spans="1:8" s="174" customFormat="1" x14ac:dyDescent="0.2">
      <c r="A63" s="188"/>
      <c r="B63" s="189"/>
      <c r="C63" s="288"/>
      <c r="D63" s="288"/>
      <c r="E63" s="288"/>
      <c r="F63" s="288"/>
      <c r="G63" s="190"/>
      <c r="H63" s="190"/>
    </row>
    <row r="64" spans="1:8" s="174" customFormat="1" x14ac:dyDescent="0.2">
      <c r="A64" s="188"/>
      <c r="B64" s="189"/>
      <c r="C64" s="288"/>
      <c r="D64" s="288"/>
      <c r="E64" s="288"/>
      <c r="F64" s="288"/>
      <c r="G64" s="190"/>
      <c r="H64" s="190"/>
    </row>
    <row r="65" spans="1:8" s="174" customFormat="1" x14ac:dyDescent="0.2">
      <c r="A65" s="188"/>
      <c r="B65" s="189"/>
      <c r="C65" s="288"/>
      <c r="D65" s="288"/>
      <c r="E65" s="288"/>
      <c r="F65" s="288"/>
      <c r="G65" s="190"/>
      <c r="H65" s="190"/>
    </row>
    <row r="66" spans="1:8" s="174" customFormat="1" x14ac:dyDescent="0.2">
      <c r="A66" s="188"/>
      <c r="B66" s="189"/>
      <c r="C66" s="288"/>
      <c r="D66" s="288"/>
      <c r="E66" s="288"/>
      <c r="F66" s="288"/>
      <c r="G66" s="190"/>
      <c r="H66" s="190"/>
    </row>
    <row r="67" spans="1:8" s="174" customFormat="1" x14ac:dyDescent="0.2">
      <c r="A67" s="188"/>
      <c r="B67" s="189"/>
      <c r="C67" s="288"/>
      <c r="D67" s="288"/>
      <c r="E67" s="288"/>
      <c r="F67" s="288"/>
      <c r="G67" s="190"/>
      <c r="H67" s="190"/>
    </row>
    <row r="68" spans="1:8" s="174" customFormat="1" x14ac:dyDescent="0.2">
      <c r="A68" s="188"/>
      <c r="B68" s="189"/>
      <c r="C68" s="288"/>
      <c r="D68" s="288"/>
      <c r="E68" s="288"/>
      <c r="F68" s="288"/>
      <c r="G68" s="190"/>
      <c r="H68" s="190"/>
    </row>
    <row r="69" spans="1:8" s="174" customFormat="1" x14ac:dyDescent="0.2">
      <c r="A69" s="188"/>
      <c r="B69" s="189"/>
      <c r="C69" s="288"/>
      <c r="D69" s="288"/>
      <c r="E69" s="288"/>
      <c r="F69" s="288"/>
      <c r="G69" s="190"/>
      <c r="H69" s="190"/>
    </row>
    <row r="70" spans="1:8" s="174" customFormat="1" x14ac:dyDescent="0.2">
      <c r="A70" s="188"/>
      <c r="B70" s="189"/>
      <c r="C70" s="288"/>
      <c r="D70" s="288"/>
      <c r="E70" s="288"/>
      <c r="F70" s="288"/>
      <c r="G70" s="190"/>
      <c r="H70" s="190"/>
    </row>
    <row r="71" spans="1:8" s="174" customFormat="1" x14ac:dyDescent="0.2">
      <c r="A71" s="188"/>
      <c r="B71" s="189"/>
      <c r="C71" s="288"/>
      <c r="D71" s="288"/>
      <c r="E71" s="288"/>
      <c r="F71" s="288"/>
      <c r="G71" s="190"/>
      <c r="H71" s="190"/>
    </row>
    <row r="72" spans="1:8" s="174" customFormat="1" x14ac:dyDescent="0.2">
      <c r="A72" s="188"/>
      <c r="B72" s="189"/>
      <c r="C72" s="288"/>
      <c r="D72" s="288"/>
      <c r="E72" s="288"/>
      <c r="F72" s="288"/>
      <c r="G72" s="190"/>
      <c r="H72" s="190"/>
    </row>
    <row r="73" spans="1:8" s="174" customFormat="1" x14ac:dyDescent="0.2">
      <c r="A73" s="188"/>
      <c r="B73" s="189"/>
      <c r="C73" s="288"/>
      <c r="D73" s="288"/>
      <c r="E73" s="288"/>
      <c r="F73" s="288"/>
      <c r="G73" s="190"/>
      <c r="H73" s="190"/>
    </row>
    <row r="74" spans="1:8" s="174" customFormat="1" x14ac:dyDescent="0.2">
      <c r="A74" s="188"/>
      <c r="B74" s="189"/>
      <c r="C74" s="288"/>
      <c r="D74" s="288"/>
      <c r="E74" s="288"/>
      <c r="F74" s="288"/>
      <c r="G74" s="190"/>
      <c r="H74" s="190"/>
    </row>
    <row r="75" spans="1:8" s="174" customFormat="1" x14ac:dyDescent="0.2">
      <c r="A75" s="188"/>
      <c r="B75" s="189"/>
      <c r="C75" s="288"/>
      <c r="D75" s="288"/>
      <c r="E75" s="288"/>
      <c r="F75" s="288"/>
      <c r="G75" s="190"/>
      <c r="H75" s="190"/>
    </row>
    <row r="76" spans="1:8" s="174" customFormat="1" x14ac:dyDescent="0.2">
      <c r="A76" s="188"/>
      <c r="B76" s="189"/>
      <c r="C76" s="288"/>
      <c r="D76" s="288"/>
      <c r="E76" s="288"/>
      <c r="F76" s="288"/>
      <c r="G76" s="190"/>
      <c r="H76" s="190"/>
    </row>
    <row r="77" spans="1:8" s="174" customFormat="1" x14ac:dyDescent="0.2">
      <c r="A77" s="188"/>
      <c r="B77" s="189"/>
      <c r="C77" s="288"/>
      <c r="D77" s="288"/>
      <c r="E77" s="288"/>
      <c r="F77" s="288"/>
      <c r="G77" s="190"/>
      <c r="H77" s="190"/>
    </row>
    <row r="78" spans="1:8" s="174" customFormat="1" x14ac:dyDescent="0.2">
      <c r="A78" s="188"/>
      <c r="B78" s="189"/>
      <c r="C78" s="288"/>
      <c r="D78" s="288"/>
      <c r="E78" s="288"/>
      <c r="F78" s="288"/>
      <c r="G78" s="190"/>
      <c r="H78" s="190"/>
    </row>
    <row r="79" spans="1:8" s="174" customFormat="1" x14ac:dyDescent="0.2">
      <c r="A79" s="188"/>
      <c r="B79" s="189"/>
      <c r="C79" s="288"/>
      <c r="D79" s="288"/>
      <c r="E79" s="288"/>
      <c r="F79" s="288"/>
      <c r="G79" s="190"/>
      <c r="H79" s="190"/>
    </row>
    <row r="80" spans="1:8" s="174" customFormat="1" x14ac:dyDescent="0.2">
      <c r="A80" s="188"/>
      <c r="B80" s="189"/>
      <c r="C80" s="288"/>
      <c r="D80" s="288"/>
      <c r="E80" s="288"/>
      <c r="F80" s="288"/>
      <c r="G80" s="190"/>
      <c r="H80" s="190"/>
    </row>
    <row r="81" spans="1:8" s="174" customFormat="1" x14ac:dyDescent="0.2">
      <c r="A81" s="188"/>
      <c r="B81" s="189"/>
      <c r="C81" s="288"/>
      <c r="D81" s="288"/>
      <c r="E81" s="288"/>
      <c r="F81" s="288"/>
      <c r="G81" s="190"/>
      <c r="H81" s="190"/>
    </row>
    <row r="82" spans="1:8" s="174" customFormat="1" x14ac:dyDescent="0.2">
      <c r="A82" s="188"/>
      <c r="B82" s="189"/>
      <c r="C82" s="288"/>
      <c r="D82" s="288"/>
      <c r="E82" s="288"/>
      <c r="F82" s="288"/>
      <c r="G82" s="190"/>
      <c r="H82" s="190"/>
    </row>
    <row r="83" spans="1:8" s="174" customFormat="1" x14ac:dyDescent="0.2">
      <c r="A83" s="188"/>
      <c r="B83" s="189"/>
      <c r="C83" s="288"/>
      <c r="D83" s="288"/>
      <c r="E83" s="288"/>
      <c r="F83" s="288"/>
      <c r="G83" s="190"/>
      <c r="H83" s="190"/>
    </row>
    <row r="84" spans="1:8" s="174" customFormat="1" x14ac:dyDescent="0.2">
      <c r="A84" s="188"/>
      <c r="B84" s="189"/>
      <c r="C84" s="288"/>
      <c r="D84" s="288"/>
      <c r="E84" s="288"/>
      <c r="F84" s="288"/>
      <c r="G84" s="190"/>
      <c r="H84" s="190"/>
    </row>
    <row r="85" spans="1:8" s="174" customFormat="1" x14ac:dyDescent="0.2">
      <c r="A85" s="188"/>
      <c r="B85" s="189"/>
      <c r="C85" s="288"/>
      <c r="D85" s="288"/>
      <c r="E85" s="288"/>
      <c r="F85" s="288"/>
      <c r="G85" s="190"/>
      <c r="H85" s="190"/>
    </row>
    <row r="86" spans="1:8" s="174" customFormat="1" x14ac:dyDescent="0.2">
      <c r="A86" s="188"/>
      <c r="B86" s="189"/>
      <c r="C86" s="288"/>
      <c r="D86" s="288"/>
      <c r="E86" s="288"/>
      <c r="F86" s="288"/>
      <c r="G86" s="190"/>
      <c r="H86" s="190"/>
    </row>
    <row r="87" spans="1:8" s="174" customFormat="1" x14ac:dyDescent="0.2">
      <c r="A87" s="188"/>
      <c r="B87" s="189"/>
      <c r="C87" s="288"/>
      <c r="D87" s="288"/>
      <c r="E87" s="288"/>
      <c r="F87" s="288"/>
      <c r="G87" s="190"/>
      <c r="H87" s="190"/>
    </row>
    <row r="88" spans="1:8" s="174" customFormat="1" x14ac:dyDescent="0.2">
      <c r="A88" s="188"/>
      <c r="B88" s="189"/>
      <c r="C88" s="288"/>
      <c r="D88" s="288"/>
      <c r="E88" s="288"/>
      <c r="F88" s="288"/>
      <c r="G88" s="190"/>
      <c r="H88" s="190"/>
    </row>
    <row r="89" spans="1:8" s="174" customFormat="1" x14ac:dyDescent="0.2">
      <c r="A89" s="188"/>
      <c r="B89" s="189"/>
      <c r="C89" s="288"/>
      <c r="D89" s="288"/>
      <c r="E89" s="288"/>
      <c r="F89" s="288"/>
      <c r="G89" s="190"/>
      <c r="H89" s="190"/>
    </row>
    <row r="90" spans="1:8" s="174" customFormat="1" x14ac:dyDescent="0.2">
      <c r="A90" s="188"/>
      <c r="B90" s="189"/>
      <c r="C90" s="288"/>
      <c r="D90" s="288"/>
      <c r="E90" s="288"/>
      <c r="F90" s="288"/>
      <c r="G90" s="190"/>
      <c r="H90" s="190"/>
    </row>
    <row r="91" spans="1:8" s="174" customFormat="1" x14ac:dyDescent="0.2">
      <c r="A91" s="188"/>
      <c r="B91" s="189"/>
      <c r="C91" s="288"/>
      <c r="D91" s="288"/>
      <c r="E91" s="288"/>
      <c r="F91" s="288"/>
      <c r="G91" s="190"/>
      <c r="H91" s="190"/>
    </row>
    <row r="92" spans="1:8" s="174" customFormat="1" x14ac:dyDescent="0.2">
      <c r="A92" s="188"/>
      <c r="B92" s="189"/>
      <c r="C92" s="288"/>
      <c r="D92" s="288"/>
      <c r="E92" s="288"/>
      <c r="F92" s="288"/>
      <c r="G92" s="190"/>
      <c r="H92" s="190"/>
    </row>
    <row r="93" spans="1:8" s="174" customFormat="1" x14ac:dyDescent="0.2">
      <c r="A93" s="188"/>
      <c r="B93" s="189"/>
      <c r="C93" s="288"/>
      <c r="D93" s="288"/>
      <c r="E93" s="288"/>
      <c r="F93" s="288"/>
      <c r="G93" s="190"/>
      <c r="H93" s="190"/>
    </row>
    <row r="94" spans="1:8" s="174" customFormat="1" x14ac:dyDescent="0.2">
      <c r="A94" s="188"/>
      <c r="B94" s="189"/>
      <c r="C94" s="288"/>
      <c r="D94" s="288"/>
      <c r="E94" s="288"/>
      <c r="F94" s="288"/>
      <c r="G94" s="190"/>
      <c r="H94" s="190"/>
    </row>
    <row r="95" spans="1:8" s="174" customFormat="1" x14ac:dyDescent="0.2">
      <c r="A95" s="188"/>
      <c r="B95" s="189"/>
      <c r="C95" s="288"/>
      <c r="D95" s="288"/>
      <c r="E95" s="288"/>
      <c r="F95" s="288"/>
      <c r="G95" s="190"/>
      <c r="H95" s="190"/>
    </row>
    <row r="96" spans="1:8" s="174" customFormat="1" x14ac:dyDescent="0.2">
      <c r="A96" s="188"/>
      <c r="B96" s="189"/>
      <c r="C96" s="288"/>
      <c r="D96" s="288"/>
      <c r="E96" s="288"/>
      <c r="F96" s="288"/>
      <c r="G96" s="190"/>
      <c r="H96" s="190"/>
    </row>
    <row r="97" spans="1:8" s="174" customFormat="1" x14ac:dyDescent="0.2">
      <c r="A97" s="188"/>
      <c r="B97" s="189"/>
      <c r="C97" s="288"/>
      <c r="D97" s="288"/>
      <c r="E97" s="288"/>
      <c r="F97" s="288"/>
      <c r="G97" s="190"/>
      <c r="H97" s="190"/>
    </row>
    <row r="98" spans="1:8" s="174" customFormat="1" x14ac:dyDescent="0.2">
      <c r="A98" s="188"/>
      <c r="B98" s="189"/>
      <c r="C98" s="288"/>
      <c r="D98" s="288"/>
      <c r="E98" s="288"/>
      <c r="F98" s="288"/>
      <c r="G98" s="190"/>
      <c r="H98" s="190"/>
    </row>
    <row r="99" spans="1:8" s="174" customFormat="1" x14ac:dyDescent="0.2">
      <c r="A99" s="188"/>
      <c r="B99" s="189"/>
      <c r="C99" s="288"/>
      <c r="D99" s="288"/>
      <c r="E99" s="288"/>
      <c r="F99" s="288"/>
      <c r="G99" s="190"/>
      <c r="H99" s="190"/>
    </row>
    <row r="100" spans="1:8" s="174" customFormat="1" x14ac:dyDescent="0.2">
      <c r="A100" s="188"/>
      <c r="B100" s="189"/>
      <c r="C100" s="288"/>
      <c r="D100" s="288"/>
      <c r="E100" s="288"/>
      <c r="F100" s="288"/>
      <c r="G100" s="190"/>
      <c r="H100" s="190"/>
    </row>
    <row r="101" spans="1:8" s="174" customFormat="1" x14ac:dyDescent="0.2">
      <c r="A101" s="188"/>
      <c r="B101" s="189"/>
      <c r="C101" s="288"/>
      <c r="D101" s="288"/>
      <c r="E101" s="288"/>
      <c r="F101" s="288"/>
      <c r="G101" s="190"/>
      <c r="H101" s="190"/>
    </row>
    <row r="102" spans="1:8" s="174" customFormat="1" x14ac:dyDescent="0.2">
      <c r="A102" s="188"/>
      <c r="B102" s="189"/>
      <c r="C102" s="288"/>
      <c r="D102" s="288"/>
      <c r="E102" s="288"/>
      <c r="F102" s="288"/>
      <c r="G102" s="190"/>
      <c r="H102" s="190"/>
    </row>
    <row r="103" spans="1:8" s="174" customFormat="1" x14ac:dyDescent="0.2">
      <c r="A103" s="188"/>
      <c r="B103" s="189"/>
      <c r="C103" s="288"/>
      <c r="D103" s="288"/>
      <c r="E103" s="288"/>
      <c r="F103" s="288"/>
      <c r="G103" s="190"/>
      <c r="H103" s="190"/>
    </row>
    <row r="104" spans="1:8" s="174" customFormat="1" x14ac:dyDescent="0.2">
      <c r="A104" s="188"/>
      <c r="B104" s="189"/>
      <c r="C104" s="288"/>
      <c r="D104" s="288"/>
      <c r="E104" s="288"/>
      <c r="F104" s="288"/>
      <c r="G104" s="190"/>
      <c r="H104" s="190"/>
    </row>
    <row r="105" spans="1:8" s="174" customFormat="1" x14ac:dyDescent="0.2">
      <c r="A105" s="188"/>
      <c r="B105" s="189"/>
      <c r="C105" s="288"/>
      <c r="D105" s="288"/>
      <c r="E105" s="288"/>
      <c r="F105" s="288"/>
      <c r="G105" s="190"/>
      <c r="H105" s="190"/>
    </row>
    <row r="106" spans="1:8" s="174" customFormat="1" x14ac:dyDescent="0.2">
      <c r="A106" s="188"/>
      <c r="B106" s="189"/>
      <c r="C106" s="288"/>
      <c r="D106" s="288"/>
      <c r="E106" s="288"/>
      <c r="F106" s="288"/>
      <c r="G106" s="190"/>
      <c r="H106" s="190"/>
    </row>
    <row r="107" spans="1:8" s="174" customFormat="1" x14ac:dyDescent="0.2">
      <c r="A107" s="188"/>
      <c r="B107" s="189"/>
      <c r="C107" s="288"/>
      <c r="D107" s="288"/>
      <c r="E107" s="288"/>
      <c r="F107" s="288"/>
      <c r="G107" s="190"/>
      <c r="H107" s="190"/>
    </row>
    <row r="108" spans="1:8" s="174" customFormat="1" x14ac:dyDescent="0.2">
      <c r="A108" s="188"/>
      <c r="B108" s="189"/>
      <c r="C108" s="288"/>
      <c r="D108" s="288"/>
      <c r="E108" s="288"/>
      <c r="F108" s="288"/>
      <c r="G108" s="190"/>
      <c r="H108" s="190"/>
    </row>
    <row r="109" spans="1:8" s="174" customFormat="1" x14ac:dyDescent="0.2">
      <c r="A109" s="188"/>
      <c r="B109" s="189"/>
      <c r="C109" s="288"/>
      <c r="D109" s="288"/>
      <c r="E109" s="288"/>
      <c r="F109" s="288"/>
      <c r="G109" s="190"/>
      <c r="H109" s="190"/>
    </row>
    <row r="110" spans="1:8" s="174" customFormat="1" x14ac:dyDescent="0.2">
      <c r="A110" s="188"/>
      <c r="B110" s="189"/>
      <c r="C110" s="288"/>
      <c r="D110" s="288"/>
      <c r="E110" s="288"/>
      <c r="F110" s="288"/>
      <c r="G110" s="190"/>
      <c r="H110" s="190"/>
    </row>
    <row r="111" spans="1:8" s="174" customFormat="1" x14ac:dyDescent="0.2">
      <c r="A111" s="188"/>
      <c r="B111" s="189"/>
      <c r="C111" s="288"/>
      <c r="D111" s="288"/>
      <c r="E111" s="288"/>
      <c r="F111" s="288"/>
      <c r="G111" s="190"/>
      <c r="H111" s="190"/>
    </row>
    <row r="112" spans="1:8" s="174" customFormat="1" x14ac:dyDescent="0.2">
      <c r="A112" s="188"/>
      <c r="B112" s="189"/>
      <c r="C112" s="288"/>
      <c r="D112" s="288"/>
      <c r="E112" s="288"/>
      <c r="F112" s="288"/>
      <c r="G112" s="190"/>
      <c r="H112" s="190"/>
    </row>
    <row r="113" spans="1:8" s="174" customFormat="1" x14ac:dyDescent="0.2">
      <c r="A113" s="188"/>
      <c r="B113" s="189"/>
      <c r="C113" s="288"/>
      <c r="D113" s="288"/>
      <c r="E113" s="288"/>
      <c r="F113" s="288"/>
      <c r="G113" s="190"/>
      <c r="H113" s="190"/>
    </row>
    <row r="114" spans="1:8" s="174" customFormat="1" x14ac:dyDescent="0.2">
      <c r="A114" s="188"/>
      <c r="B114" s="189"/>
      <c r="C114" s="288"/>
      <c r="D114" s="288"/>
      <c r="E114" s="288"/>
      <c r="F114" s="288"/>
      <c r="G114" s="190"/>
      <c r="H114" s="190"/>
    </row>
    <row r="115" spans="1:8" s="174" customFormat="1" x14ac:dyDescent="0.2">
      <c r="A115" s="188"/>
      <c r="B115" s="189"/>
      <c r="C115" s="288"/>
      <c r="D115" s="288"/>
      <c r="E115" s="288"/>
      <c r="F115" s="288"/>
      <c r="G115" s="190"/>
      <c r="H115" s="190"/>
    </row>
    <row r="116" spans="1:8" s="174" customFormat="1" x14ac:dyDescent="0.2">
      <c r="A116" s="188"/>
      <c r="B116" s="189"/>
      <c r="C116" s="288"/>
      <c r="D116" s="288"/>
      <c r="E116" s="288"/>
      <c r="F116" s="288"/>
      <c r="G116" s="190"/>
      <c r="H116" s="190"/>
    </row>
    <row r="117" spans="1:8" s="174" customFormat="1" x14ac:dyDescent="0.2">
      <c r="A117" s="188"/>
      <c r="B117" s="189"/>
      <c r="C117" s="288"/>
      <c r="D117" s="288"/>
      <c r="E117" s="288"/>
      <c r="F117" s="288"/>
      <c r="G117" s="190"/>
      <c r="H117" s="190"/>
    </row>
    <row r="118" spans="1:8" s="174" customFormat="1" x14ac:dyDescent="0.2">
      <c r="A118" s="188"/>
      <c r="B118" s="189"/>
      <c r="C118" s="288"/>
      <c r="D118" s="288"/>
      <c r="E118" s="288"/>
      <c r="F118" s="288"/>
      <c r="G118" s="190"/>
      <c r="H118" s="190"/>
    </row>
    <row r="119" spans="1:8" s="174" customFormat="1" x14ac:dyDescent="0.2">
      <c r="A119" s="188"/>
      <c r="B119" s="189"/>
      <c r="C119" s="288"/>
      <c r="D119" s="288"/>
      <c r="E119" s="288"/>
      <c r="F119" s="288"/>
      <c r="G119" s="190"/>
      <c r="H119" s="190"/>
    </row>
    <row r="120" spans="1:8" s="174" customFormat="1" x14ac:dyDescent="0.2">
      <c r="A120" s="188"/>
      <c r="B120" s="189"/>
      <c r="C120" s="288"/>
      <c r="D120" s="288"/>
      <c r="E120" s="288"/>
      <c r="F120" s="288"/>
      <c r="G120" s="190"/>
      <c r="H120" s="190"/>
    </row>
    <row r="121" spans="1:8" s="174" customFormat="1" x14ac:dyDescent="0.2">
      <c r="A121" s="188"/>
      <c r="B121" s="189"/>
      <c r="C121" s="288"/>
      <c r="D121" s="288"/>
      <c r="E121" s="288"/>
      <c r="F121" s="288"/>
      <c r="G121" s="190"/>
      <c r="H121" s="190"/>
    </row>
    <row r="122" spans="1:8" s="174" customFormat="1" x14ac:dyDescent="0.2">
      <c r="A122" s="188"/>
      <c r="B122" s="189"/>
      <c r="C122" s="288"/>
      <c r="D122" s="288"/>
      <c r="E122" s="288"/>
      <c r="F122" s="288"/>
      <c r="G122" s="190"/>
      <c r="H122" s="190"/>
    </row>
    <row r="123" spans="1:8" s="174" customFormat="1" x14ac:dyDescent="0.2">
      <c r="A123" s="188"/>
      <c r="B123" s="189"/>
      <c r="C123" s="288"/>
      <c r="D123" s="288"/>
      <c r="E123" s="288"/>
      <c r="F123" s="288"/>
      <c r="G123" s="190"/>
      <c r="H123" s="190"/>
    </row>
    <row r="124" spans="1:8" s="174" customFormat="1" x14ac:dyDescent="0.2">
      <c r="A124" s="188"/>
      <c r="B124" s="189"/>
      <c r="C124" s="288"/>
      <c r="D124" s="288"/>
      <c r="E124" s="288"/>
      <c r="F124" s="288"/>
      <c r="G124" s="190"/>
      <c r="H124" s="190"/>
    </row>
    <row r="125" spans="1:8" s="174" customFormat="1" x14ac:dyDescent="0.2">
      <c r="A125" s="188"/>
      <c r="B125" s="189"/>
      <c r="C125" s="288"/>
      <c r="D125" s="288"/>
      <c r="E125" s="288"/>
      <c r="F125" s="288"/>
      <c r="G125" s="190"/>
      <c r="H125" s="190"/>
    </row>
    <row r="126" spans="1:8" s="174" customFormat="1" x14ac:dyDescent="0.2">
      <c r="A126" s="188"/>
      <c r="B126" s="189"/>
      <c r="C126" s="288"/>
      <c r="D126" s="288"/>
      <c r="E126" s="288"/>
      <c r="F126" s="288"/>
      <c r="G126" s="190"/>
      <c r="H126" s="190"/>
    </row>
    <row r="127" spans="1:8" s="174" customFormat="1" x14ac:dyDescent="0.2">
      <c r="A127" s="188"/>
      <c r="B127" s="189"/>
      <c r="C127" s="288"/>
      <c r="D127" s="288"/>
      <c r="E127" s="288"/>
      <c r="F127" s="288"/>
      <c r="G127" s="190"/>
      <c r="H127" s="190"/>
    </row>
    <row r="128" spans="1:8" s="174" customFormat="1" x14ac:dyDescent="0.2">
      <c r="A128" s="188"/>
      <c r="B128" s="189"/>
      <c r="C128" s="288"/>
      <c r="D128" s="288"/>
      <c r="E128" s="288"/>
      <c r="F128" s="288"/>
      <c r="G128" s="190"/>
      <c r="H128" s="190"/>
    </row>
    <row r="129" spans="1:8" s="174" customFormat="1" x14ac:dyDescent="0.2">
      <c r="A129" s="188"/>
      <c r="B129" s="189"/>
      <c r="C129" s="288"/>
      <c r="D129" s="288"/>
      <c r="E129" s="288"/>
      <c r="F129" s="288"/>
      <c r="G129" s="190"/>
      <c r="H129" s="190"/>
    </row>
    <row r="130" spans="1:8" s="174" customFormat="1" x14ac:dyDescent="0.2">
      <c r="A130" s="188"/>
      <c r="B130" s="189"/>
      <c r="C130" s="288"/>
      <c r="D130" s="288"/>
      <c r="E130" s="288"/>
      <c r="F130" s="288"/>
      <c r="G130" s="190"/>
      <c r="H130" s="190"/>
    </row>
    <row r="131" spans="1:8" s="174" customFormat="1" x14ac:dyDescent="0.2">
      <c r="A131" s="188"/>
      <c r="B131" s="189"/>
      <c r="C131" s="288"/>
      <c r="D131" s="288"/>
      <c r="E131" s="288"/>
      <c r="F131" s="288"/>
      <c r="G131" s="190"/>
      <c r="H131" s="190"/>
    </row>
    <row r="132" spans="1:8" s="174" customFormat="1" x14ac:dyDescent="0.2">
      <c r="A132" s="188"/>
      <c r="B132" s="189"/>
      <c r="C132" s="288"/>
      <c r="D132" s="288"/>
      <c r="E132" s="288"/>
      <c r="F132" s="288"/>
      <c r="G132" s="190"/>
      <c r="H132" s="190"/>
    </row>
    <row r="133" spans="1:8" s="174" customFormat="1" x14ac:dyDescent="0.2">
      <c r="A133" s="188"/>
      <c r="B133" s="189"/>
      <c r="C133" s="288"/>
      <c r="D133" s="288"/>
      <c r="E133" s="288"/>
      <c r="F133" s="288"/>
      <c r="G133" s="190"/>
      <c r="H133" s="190"/>
    </row>
    <row r="134" spans="1:8" s="174" customFormat="1" x14ac:dyDescent="0.2">
      <c r="A134" s="188"/>
      <c r="B134" s="189"/>
      <c r="C134" s="288"/>
      <c r="D134" s="288"/>
      <c r="E134" s="288"/>
      <c r="F134" s="288"/>
      <c r="G134" s="190"/>
      <c r="H134" s="190"/>
    </row>
    <row r="135" spans="1:8" s="174" customFormat="1" x14ac:dyDescent="0.2">
      <c r="A135" s="188"/>
      <c r="B135" s="189"/>
      <c r="C135" s="288"/>
      <c r="D135" s="288"/>
      <c r="E135" s="288"/>
      <c r="F135" s="288"/>
      <c r="G135" s="190"/>
      <c r="H135" s="190"/>
    </row>
    <row r="136" spans="1:8" s="174" customFormat="1" x14ac:dyDescent="0.2">
      <c r="A136" s="188"/>
      <c r="B136" s="189"/>
      <c r="C136" s="288"/>
      <c r="D136" s="288"/>
      <c r="E136" s="288"/>
      <c r="F136" s="288"/>
      <c r="G136" s="190"/>
      <c r="H136" s="190"/>
    </row>
    <row r="137" spans="1:8" s="174" customFormat="1" x14ac:dyDescent="0.2">
      <c r="A137" s="188"/>
      <c r="B137" s="189"/>
      <c r="C137" s="288"/>
      <c r="D137" s="288"/>
      <c r="E137" s="288"/>
      <c r="F137" s="288"/>
      <c r="G137" s="190"/>
      <c r="H137" s="190"/>
    </row>
    <row r="138" spans="1:8" s="174" customFormat="1" x14ac:dyDescent="0.2">
      <c r="A138" s="188"/>
      <c r="B138" s="189"/>
      <c r="C138" s="288"/>
      <c r="D138" s="288"/>
      <c r="E138" s="288"/>
      <c r="F138" s="288"/>
      <c r="G138" s="190"/>
      <c r="H138" s="190"/>
    </row>
    <row r="139" spans="1:8" s="174" customFormat="1" x14ac:dyDescent="0.2">
      <c r="A139" s="188"/>
      <c r="B139" s="189"/>
      <c r="C139" s="288"/>
      <c r="D139" s="288"/>
      <c r="E139" s="288"/>
      <c r="F139" s="288"/>
      <c r="G139" s="190"/>
      <c r="H139" s="190"/>
    </row>
    <row r="140" spans="1:8" s="174" customFormat="1" x14ac:dyDescent="0.2">
      <c r="A140" s="188"/>
      <c r="B140" s="189"/>
      <c r="C140" s="288"/>
      <c r="D140" s="288"/>
      <c r="E140" s="288"/>
      <c r="F140" s="288"/>
      <c r="G140" s="190"/>
      <c r="H140" s="190"/>
    </row>
    <row r="141" spans="1:8" s="174" customFormat="1" x14ac:dyDescent="0.2">
      <c r="A141" s="188"/>
      <c r="B141" s="189"/>
      <c r="C141" s="288"/>
      <c r="D141" s="288"/>
      <c r="E141" s="288"/>
      <c r="F141" s="288"/>
      <c r="G141" s="190"/>
      <c r="H141" s="190"/>
    </row>
    <row r="142" spans="1:8" s="174" customFormat="1" x14ac:dyDescent="0.2">
      <c r="A142" s="188"/>
      <c r="B142" s="189"/>
      <c r="C142" s="288"/>
      <c r="D142" s="288"/>
      <c r="E142" s="288"/>
      <c r="F142" s="288"/>
      <c r="G142" s="190"/>
      <c r="H142" s="190"/>
    </row>
    <row r="143" spans="1:8" s="174" customFormat="1" x14ac:dyDescent="0.2">
      <c r="A143" s="188"/>
      <c r="B143" s="189"/>
      <c r="C143" s="288"/>
      <c r="D143" s="288"/>
      <c r="E143" s="288"/>
      <c r="F143" s="288"/>
      <c r="G143" s="190"/>
      <c r="H143" s="190"/>
    </row>
    <row r="144" spans="1:8" s="174" customFormat="1" x14ac:dyDescent="0.2">
      <c r="A144" s="188"/>
      <c r="B144" s="189"/>
      <c r="C144" s="288"/>
      <c r="D144" s="288"/>
      <c r="E144" s="288"/>
      <c r="F144" s="288"/>
      <c r="G144" s="190"/>
      <c r="H144" s="190"/>
    </row>
    <row r="145" spans="1:8" s="174" customFormat="1" x14ac:dyDescent="0.2">
      <c r="A145" s="188"/>
      <c r="B145" s="189"/>
      <c r="C145" s="288"/>
      <c r="D145" s="288"/>
      <c r="E145" s="288"/>
      <c r="F145" s="288"/>
      <c r="G145" s="190"/>
      <c r="H145" s="190"/>
    </row>
    <row r="146" spans="1:8" s="174" customFormat="1" x14ac:dyDescent="0.2">
      <c r="A146" s="188"/>
      <c r="B146" s="189"/>
      <c r="C146" s="288"/>
      <c r="D146" s="288"/>
      <c r="E146" s="288"/>
      <c r="F146" s="288"/>
      <c r="G146" s="190"/>
      <c r="H146" s="190"/>
    </row>
    <row r="147" spans="1:8" s="174" customFormat="1" x14ac:dyDescent="0.2">
      <c r="A147" s="188"/>
      <c r="B147" s="189"/>
      <c r="C147" s="288"/>
      <c r="D147" s="288"/>
      <c r="E147" s="288"/>
      <c r="F147" s="288"/>
      <c r="G147" s="190"/>
      <c r="H147" s="190"/>
    </row>
    <row r="148" spans="1:8" s="174" customFormat="1" x14ac:dyDescent="0.2">
      <c r="A148" s="188"/>
      <c r="B148" s="189"/>
      <c r="C148" s="288"/>
      <c r="D148" s="288"/>
      <c r="E148" s="288"/>
      <c r="F148" s="288"/>
      <c r="G148" s="190"/>
      <c r="H148" s="190"/>
    </row>
    <row r="149" spans="1:8" s="174" customFormat="1" x14ac:dyDescent="0.2">
      <c r="A149" s="188"/>
      <c r="B149" s="189"/>
      <c r="C149" s="288"/>
      <c r="D149" s="288"/>
      <c r="E149" s="288"/>
      <c r="F149" s="288"/>
      <c r="G149" s="190"/>
      <c r="H149" s="190"/>
    </row>
    <row r="150" spans="1:8" s="174" customFormat="1" x14ac:dyDescent="0.2">
      <c r="A150" s="188"/>
      <c r="B150" s="189"/>
      <c r="C150" s="288"/>
      <c r="D150" s="288"/>
      <c r="E150" s="288"/>
      <c r="F150" s="288"/>
      <c r="G150" s="190"/>
      <c r="H150" s="190"/>
    </row>
    <row r="151" spans="1:8" s="174" customFormat="1" x14ac:dyDescent="0.2">
      <c r="A151" s="188"/>
      <c r="B151" s="189"/>
      <c r="C151" s="288"/>
      <c r="D151" s="288"/>
      <c r="E151" s="288"/>
      <c r="F151" s="288"/>
      <c r="G151" s="190"/>
      <c r="H151" s="190"/>
    </row>
    <row r="152" spans="1:8" s="174" customFormat="1" x14ac:dyDescent="0.2">
      <c r="A152" s="188"/>
      <c r="B152" s="189"/>
      <c r="C152" s="288"/>
      <c r="D152" s="288"/>
      <c r="E152" s="288"/>
      <c r="F152" s="288"/>
      <c r="G152" s="190"/>
      <c r="H152" s="190"/>
    </row>
    <row r="153" spans="1:8" s="174" customFormat="1" x14ac:dyDescent="0.2">
      <c r="A153" s="188"/>
      <c r="B153" s="189"/>
      <c r="C153" s="288"/>
      <c r="D153" s="288"/>
      <c r="E153" s="288"/>
      <c r="F153" s="288"/>
      <c r="G153" s="190"/>
      <c r="H153" s="190"/>
    </row>
    <row r="154" spans="1:8" s="174" customFormat="1" x14ac:dyDescent="0.2">
      <c r="A154" s="188"/>
      <c r="B154" s="189"/>
      <c r="C154" s="288"/>
      <c r="D154" s="288"/>
      <c r="E154" s="288"/>
      <c r="F154" s="288"/>
      <c r="G154" s="190"/>
      <c r="H154" s="190"/>
    </row>
    <row r="155" spans="1:8" s="174" customFormat="1" x14ac:dyDescent="0.2">
      <c r="A155" s="188"/>
      <c r="B155" s="189"/>
      <c r="C155" s="288"/>
      <c r="D155" s="288"/>
      <c r="E155" s="288"/>
      <c r="F155" s="288"/>
      <c r="G155" s="190"/>
      <c r="H155" s="190"/>
    </row>
    <row r="156" spans="1:8" s="174" customFormat="1" x14ac:dyDescent="0.2">
      <c r="A156" s="188"/>
      <c r="B156" s="189"/>
      <c r="C156" s="288"/>
      <c r="D156" s="288"/>
      <c r="E156" s="288"/>
      <c r="F156" s="288"/>
      <c r="G156" s="190"/>
      <c r="H156" s="190"/>
    </row>
    <row r="157" spans="1:8" s="174" customFormat="1" x14ac:dyDescent="0.2">
      <c r="A157" s="188"/>
      <c r="B157" s="189"/>
      <c r="C157" s="288"/>
      <c r="D157" s="288"/>
      <c r="E157" s="288"/>
      <c r="F157" s="288"/>
      <c r="G157" s="190"/>
      <c r="H157" s="190"/>
    </row>
    <row r="158" spans="1:8" s="174" customFormat="1" x14ac:dyDescent="0.2">
      <c r="A158" s="188"/>
      <c r="B158" s="189"/>
      <c r="C158" s="288"/>
      <c r="D158" s="288"/>
      <c r="E158" s="288"/>
      <c r="F158" s="288"/>
      <c r="G158" s="190"/>
      <c r="H158" s="190"/>
    </row>
    <row r="159" spans="1:8" s="174" customFormat="1" x14ac:dyDescent="0.2">
      <c r="A159" s="188"/>
      <c r="B159" s="189"/>
      <c r="C159" s="288"/>
      <c r="D159" s="288"/>
      <c r="E159" s="288"/>
      <c r="F159" s="288"/>
      <c r="G159" s="190"/>
      <c r="H159" s="190"/>
    </row>
    <row r="160" spans="1:8" s="174" customFormat="1" x14ac:dyDescent="0.2">
      <c r="A160" s="188"/>
      <c r="B160" s="189"/>
      <c r="C160" s="288"/>
      <c r="D160" s="288"/>
      <c r="E160" s="288"/>
      <c r="F160" s="288"/>
      <c r="G160" s="190"/>
      <c r="H160" s="190"/>
    </row>
    <row r="161" spans="1:8" s="174" customFormat="1" x14ac:dyDescent="0.2">
      <c r="A161" s="188"/>
      <c r="B161" s="189"/>
      <c r="C161" s="288"/>
      <c r="D161" s="288"/>
      <c r="E161" s="288"/>
      <c r="F161" s="288"/>
      <c r="G161" s="190"/>
      <c r="H161" s="190"/>
    </row>
    <row r="162" spans="1:8" s="174" customFormat="1" x14ac:dyDescent="0.2">
      <c r="A162" s="188"/>
      <c r="B162" s="189"/>
      <c r="C162" s="288"/>
      <c r="D162" s="288"/>
      <c r="E162" s="288"/>
      <c r="F162" s="288"/>
      <c r="G162" s="190"/>
      <c r="H162" s="190"/>
    </row>
    <row r="163" spans="1:8" s="174" customFormat="1" x14ac:dyDescent="0.2">
      <c r="A163" s="188"/>
      <c r="B163" s="189"/>
      <c r="C163" s="288"/>
      <c r="D163" s="288"/>
      <c r="E163" s="288"/>
      <c r="F163" s="288"/>
      <c r="G163" s="190"/>
      <c r="H163" s="190"/>
    </row>
    <row r="164" spans="1:8" s="174" customFormat="1" x14ac:dyDescent="0.2">
      <c r="A164" s="188"/>
      <c r="B164" s="189"/>
      <c r="C164" s="288"/>
      <c r="D164" s="288"/>
      <c r="E164" s="288"/>
      <c r="F164" s="288"/>
      <c r="G164" s="190"/>
      <c r="H164" s="190"/>
    </row>
    <row r="165" spans="1:8" s="174" customFormat="1" x14ac:dyDescent="0.2">
      <c r="A165" s="188"/>
      <c r="B165" s="189"/>
      <c r="C165" s="288"/>
      <c r="D165" s="288"/>
      <c r="E165" s="288"/>
      <c r="F165" s="288"/>
      <c r="G165" s="190"/>
      <c r="H165" s="190"/>
    </row>
    <row r="166" spans="1:8" s="174" customFormat="1" x14ac:dyDescent="0.2">
      <c r="A166" s="188"/>
      <c r="B166" s="189"/>
      <c r="C166" s="288"/>
      <c r="D166" s="288"/>
      <c r="E166" s="288"/>
      <c r="F166" s="288"/>
      <c r="G166" s="190"/>
      <c r="H166" s="190"/>
    </row>
    <row r="167" spans="1:8" s="174" customFormat="1" x14ac:dyDescent="0.2">
      <c r="A167" s="188"/>
      <c r="B167" s="189"/>
      <c r="C167" s="288"/>
      <c r="D167" s="288"/>
      <c r="E167" s="288"/>
      <c r="F167" s="288"/>
      <c r="G167" s="190"/>
      <c r="H167" s="190"/>
    </row>
    <row r="168" spans="1:8" s="174" customFormat="1" x14ac:dyDescent="0.2">
      <c r="A168" s="188"/>
      <c r="B168" s="189"/>
      <c r="C168" s="288"/>
      <c r="D168" s="288"/>
      <c r="E168" s="288"/>
      <c r="F168" s="288"/>
      <c r="G168" s="190"/>
      <c r="H168" s="190"/>
    </row>
    <row r="169" spans="1:8" s="174" customFormat="1" x14ac:dyDescent="0.2">
      <c r="A169" s="188"/>
      <c r="B169" s="189"/>
      <c r="C169" s="288"/>
      <c r="D169" s="288"/>
      <c r="E169" s="288"/>
      <c r="F169" s="288"/>
      <c r="G169" s="190"/>
      <c r="H169" s="190"/>
    </row>
    <row r="170" spans="1:8" s="174" customFormat="1" x14ac:dyDescent="0.2">
      <c r="A170" s="188"/>
      <c r="B170" s="189"/>
      <c r="C170" s="288"/>
      <c r="D170" s="288"/>
      <c r="E170" s="288"/>
      <c r="F170" s="288"/>
      <c r="G170" s="190"/>
      <c r="H170" s="190"/>
    </row>
    <row r="171" spans="1:8" s="174" customFormat="1" x14ac:dyDescent="0.2">
      <c r="A171" s="188"/>
      <c r="B171" s="189"/>
      <c r="C171" s="288"/>
      <c r="D171" s="288"/>
      <c r="E171" s="288"/>
      <c r="F171" s="288"/>
      <c r="G171" s="190"/>
      <c r="H171" s="190"/>
    </row>
    <row r="172" spans="1:8" s="174" customFormat="1" x14ac:dyDescent="0.2">
      <c r="A172" s="188"/>
      <c r="B172" s="189"/>
      <c r="C172" s="288"/>
      <c r="D172" s="288"/>
      <c r="E172" s="288"/>
      <c r="F172" s="288"/>
      <c r="G172" s="190"/>
      <c r="H172" s="190"/>
    </row>
    <row r="173" spans="1:8" s="174" customFormat="1" x14ac:dyDescent="0.2">
      <c r="A173" s="188"/>
      <c r="B173" s="189"/>
      <c r="C173" s="288"/>
      <c r="D173" s="288"/>
      <c r="E173" s="288"/>
      <c r="F173" s="288"/>
      <c r="G173" s="190"/>
      <c r="H173" s="190"/>
    </row>
    <row r="174" spans="1:8" s="174" customFormat="1" x14ac:dyDescent="0.2">
      <c r="A174" s="188"/>
      <c r="B174" s="189"/>
      <c r="C174" s="288"/>
      <c r="D174" s="288"/>
      <c r="E174" s="288"/>
      <c r="F174" s="288"/>
      <c r="G174" s="190"/>
      <c r="H174" s="190"/>
    </row>
    <row r="175" spans="1:8" s="174" customFormat="1" x14ac:dyDescent="0.2">
      <c r="A175" s="188"/>
      <c r="B175" s="189"/>
      <c r="C175" s="288"/>
      <c r="D175" s="288"/>
      <c r="E175" s="288"/>
      <c r="F175" s="288"/>
      <c r="G175" s="190"/>
      <c r="H175" s="190"/>
    </row>
    <row r="176" spans="1:8" s="174" customFormat="1" x14ac:dyDescent="0.2">
      <c r="A176" s="188"/>
      <c r="B176" s="189"/>
      <c r="C176" s="288"/>
      <c r="D176" s="288"/>
      <c r="E176" s="288"/>
      <c r="F176" s="288"/>
      <c r="G176" s="190"/>
      <c r="H176" s="190"/>
    </row>
    <row r="177" spans="1:8" s="174" customFormat="1" x14ac:dyDescent="0.2">
      <c r="A177" s="188"/>
      <c r="B177" s="189"/>
      <c r="C177" s="288"/>
      <c r="D177" s="288"/>
      <c r="E177" s="288"/>
      <c r="F177" s="288"/>
      <c r="G177" s="190"/>
      <c r="H177" s="190"/>
    </row>
    <row r="178" spans="1:8" s="174" customFormat="1" x14ac:dyDescent="0.2">
      <c r="A178" s="188"/>
      <c r="B178" s="189"/>
      <c r="C178" s="288"/>
      <c r="D178" s="288"/>
      <c r="E178" s="288"/>
      <c r="F178" s="288"/>
      <c r="G178" s="190"/>
      <c r="H178" s="190"/>
    </row>
    <row r="179" spans="1:8" s="174" customFormat="1" x14ac:dyDescent="0.2">
      <c r="A179" s="188"/>
      <c r="B179" s="189"/>
      <c r="C179" s="288"/>
      <c r="D179" s="288"/>
      <c r="E179" s="288"/>
      <c r="F179" s="288"/>
      <c r="G179" s="190"/>
      <c r="H179" s="190"/>
    </row>
    <row r="180" spans="1:8" s="174" customFormat="1" x14ac:dyDescent="0.2">
      <c r="A180" s="188"/>
      <c r="B180" s="189"/>
      <c r="C180" s="288"/>
      <c r="D180" s="288"/>
      <c r="E180" s="288"/>
      <c r="F180" s="288"/>
      <c r="G180" s="190"/>
      <c r="H180" s="190"/>
    </row>
    <row r="181" spans="1:8" s="174" customFormat="1" x14ac:dyDescent="0.2">
      <c r="A181" s="188"/>
      <c r="B181" s="189"/>
      <c r="C181" s="288"/>
      <c r="D181" s="288"/>
      <c r="E181" s="288"/>
      <c r="F181" s="288"/>
      <c r="G181" s="190"/>
      <c r="H181" s="190"/>
    </row>
    <row r="182" spans="1:8" s="174" customFormat="1" x14ac:dyDescent="0.2">
      <c r="A182" s="188"/>
      <c r="B182" s="189"/>
      <c r="C182" s="288"/>
      <c r="D182" s="288"/>
      <c r="E182" s="288"/>
      <c r="F182" s="288"/>
      <c r="G182" s="190"/>
      <c r="H182" s="190"/>
    </row>
    <row r="183" spans="1:8" s="174" customFormat="1" x14ac:dyDescent="0.2">
      <c r="A183" s="188"/>
      <c r="B183" s="189"/>
      <c r="C183" s="288"/>
      <c r="D183" s="288"/>
      <c r="E183" s="288"/>
      <c r="F183" s="288"/>
      <c r="G183" s="190"/>
      <c r="H183" s="190"/>
    </row>
    <row r="184" spans="1:8" s="174" customFormat="1" x14ac:dyDescent="0.2">
      <c r="A184" s="188"/>
      <c r="B184" s="189"/>
      <c r="C184" s="288"/>
      <c r="D184" s="288"/>
      <c r="E184" s="288"/>
      <c r="F184" s="288"/>
      <c r="G184" s="190"/>
      <c r="H184" s="190"/>
    </row>
    <row r="185" spans="1:8" s="174" customFormat="1" x14ac:dyDescent="0.2">
      <c r="A185" s="188"/>
      <c r="B185" s="189"/>
      <c r="C185" s="288"/>
      <c r="D185" s="288"/>
      <c r="E185" s="288"/>
      <c r="F185" s="288"/>
      <c r="G185" s="190"/>
      <c r="H185" s="190"/>
    </row>
    <row r="186" spans="1:8" s="174" customFormat="1" x14ac:dyDescent="0.2">
      <c r="A186" s="188"/>
      <c r="B186" s="189"/>
      <c r="C186" s="288"/>
      <c r="D186" s="288"/>
      <c r="E186" s="288"/>
      <c r="F186" s="288"/>
      <c r="G186" s="190"/>
      <c r="H186" s="190"/>
    </row>
    <row r="187" spans="1:8" s="174" customFormat="1" x14ac:dyDescent="0.2">
      <c r="A187" s="188"/>
      <c r="B187" s="189"/>
      <c r="C187" s="288"/>
      <c r="D187" s="288"/>
      <c r="E187" s="288"/>
      <c r="F187" s="288"/>
      <c r="G187" s="190"/>
      <c r="H187" s="190"/>
    </row>
    <row r="188" spans="1:8" s="174" customFormat="1" x14ac:dyDescent="0.2">
      <c r="A188" s="188"/>
      <c r="B188" s="189"/>
      <c r="C188" s="288"/>
      <c r="D188" s="288"/>
      <c r="E188" s="288"/>
      <c r="F188" s="288"/>
      <c r="G188" s="190"/>
      <c r="H188" s="190"/>
    </row>
    <row r="189" spans="1:8" s="174" customFormat="1" x14ac:dyDescent="0.2">
      <c r="A189" s="188"/>
      <c r="B189" s="189"/>
      <c r="C189" s="288"/>
      <c r="D189" s="288"/>
      <c r="E189" s="288"/>
      <c r="F189" s="288"/>
      <c r="G189" s="190"/>
      <c r="H189" s="190"/>
    </row>
    <row r="190" spans="1:8" s="174" customFormat="1" x14ac:dyDescent="0.2">
      <c r="A190" s="188"/>
      <c r="B190" s="189"/>
      <c r="C190" s="288"/>
      <c r="D190" s="288"/>
      <c r="E190" s="288"/>
      <c r="F190" s="288"/>
      <c r="G190" s="190"/>
      <c r="H190" s="190"/>
    </row>
    <row r="191" spans="1:8" s="174" customFormat="1" x14ac:dyDescent="0.2">
      <c r="A191" s="188"/>
      <c r="B191" s="189"/>
      <c r="C191" s="288"/>
      <c r="D191" s="288"/>
      <c r="E191" s="288"/>
      <c r="F191" s="288"/>
      <c r="G191" s="190"/>
      <c r="H191" s="190"/>
    </row>
    <row r="192" spans="1:8" s="174" customFormat="1" x14ac:dyDescent="0.2">
      <c r="A192" s="188"/>
      <c r="B192" s="189"/>
      <c r="C192" s="288"/>
      <c r="D192" s="288"/>
      <c r="E192" s="288"/>
      <c r="F192" s="288"/>
      <c r="G192" s="190"/>
      <c r="H192" s="190"/>
    </row>
    <row r="193" spans="1:8" s="174" customFormat="1" x14ac:dyDescent="0.2">
      <c r="A193" s="188"/>
      <c r="B193" s="189"/>
      <c r="C193" s="288"/>
      <c r="D193" s="288"/>
      <c r="E193" s="288"/>
      <c r="F193" s="288"/>
      <c r="G193" s="190"/>
      <c r="H193" s="190"/>
    </row>
    <row r="194" spans="1:8" s="174" customFormat="1" x14ac:dyDescent="0.2">
      <c r="A194" s="188"/>
      <c r="B194" s="189"/>
      <c r="C194" s="288"/>
      <c r="D194" s="288"/>
      <c r="E194" s="288"/>
      <c r="F194" s="288"/>
      <c r="G194" s="190"/>
      <c r="H194" s="190"/>
    </row>
    <row r="195" spans="1:8" s="174" customFormat="1" x14ac:dyDescent="0.2">
      <c r="A195" s="188"/>
      <c r="B195" s="189"/>
      <c r="C195" s="288"/>
      <c r="D195" s="288"/>
      <c r="E195" s="288"/>
      <c r="F195" s="288"/>
      <c r="G195" s="190"/>
      <c r="H195" s="190"/>
    </row>
    <row r="196" spans="1:8" s="174" customFormat="1" x14ac:dyDescent="0.2">
      <c r="A196" s="188"/>
      <c r="B196" s="189"/>
      <c r="C196" s="288"/>
      <c r="D196" s="288"/>
      <c r="E196" s="288"/>
      <c r="F196" s="288"/>
      <c r="G196" s="190"/>
      <c r="H196" s="190"/>
    </row>
    <row r="197" spans="1:8" s="174" customFormat="1" x14ac:dyDescent="0.2">
      <c r="A197" s="188"/>
      <c r="B197" s="189"/>
      <c r="C197" s="288"/>
      <c r="D197" s="288"/>
      <c r="E197" s="288"/>
      <c r="F197" s="288"/>
      <c r="G197" s="190"/>
      <c r="H197" s="190"/>
    </row>
    <row r="198" spans="1:8" s="174" customFormat="1" x14ac:dyDescent="0.2">
      <c r="A198" s="188"/>
      <c r="B198" s="189"/>
      <c r="C198" s="288"/>
      <c r="D198" s="288"/>
      <c r="E198" s="288"/>
      <c r="F198" s="288"/>
      <c r="G198" s="190"/>
      <c r="H198" s="190"/>
    </row>
    <row r="199" spans="1:8" s="174" customFormat="1" x14ac:dyDescent="0.2">
      <c r="A199" s="188"/>
      <c r="B199" s="189"/>
      <c r="C199" s="288"/>
      <c r="D199" s="288"/>
      <c r="E199" s="288"/>
      <c r="F199" s="288"/>
      <c r="G199" s="190"/>
      <c r="H199" s="190"/>
    </row>
    <row r="200" spans="1:8" s="174" customFormat="1" x14ac:dyDescent="0.2">
      <c r="A200" s="188"/>
      <c r="B200" s="189"/>
      <c r="C200" s="288"/>
      <c r="D200" s="288"/>
      <c r="E200" s="288"/>
      <c r="F200" s="288"/>
      <c r="G200" s="190"/>
      <c r="H200" s="190"/>
    </row>
    <row r="201" spans="1:8" s="174" customFormat="1" x14ac:dyDescent="0.2">
      <c r="A201" s="188"/>
      <c r="B201" s="189"/>
      <c r="C201" s="288"/>
      <c r="D201" s="288"/>
      <c r="E201" s="288"/>
      <c r="F201" s="288"/>
      <c r="G201" s="190"/>
      <c r="H201" s="190"/>
    </row>
    <row r="202" spans="1:8" s="174" customFormat="1" x14ac:dyDescent="0.2">
      <c r="A202" s="188"/>
      <c r="B202" s="189"/>
      <c r="C202" s="288"/>
      <c r="D202" s="288"/>
      <c r="E202" s="288"/>
      <c r="F202" s="288"/>
      <c r="G202" s="190"/>
      <c r="H202" s="190"/>
    </row>
    <row r="203" spans="1:8" s="174" customFormat="1" x14ac:dyDescent="0.2">
      <c r="A203" s="188"/>
      <c r="B203" s="189"/>
      <c r="C203" s="288"/>
      <c r="D203" s="288"/>
      <c r="E203" s="288"/>
      <c r="F203" s="288"/>
      <c r="G203" s="190"/>
      <c r="H203" s="190"/>
    </row>
    <row r="204" spans="1:8" s="174" customFormat="1" x14ac:dyDescent="0.2">
      <c r="A204" s="188"/>
      <c r="B204" s="189"/>
      <c r="C204" s="288"/>
      <c r="D204" s="288"/>
      <c r="E204" s="288"/>
      <c r="F204" s="288"/>
      <c r="G204" s="190"/>
      <c r="H204" s="190"/>
    </row>
    <row r="205" spans="1:8" s="174" customFormat="1" x14ac:dyDescent="0.2">
      <c r="A205" s="188"/>
      <c r="B205" s="189"/>
      <c r="C205" s="288"/>
      <c r="D205" s="288"/>
      <c r="E205" s="288"/>
      <c r="F205" s="288"/>
      <c r="G205" s="190"/>
      <c r="H205" s="190"/>
    </row>
    <row r="206" spans="1:8" s="174" customFormat="1" x14ac:dyDescent="0.2">
      <c r="A206" s="188"/>
      <c r="B206" s="189"/>
      <c r="C206" s="288"/>
      <c r="D206" s="288"/>
      <c r="E206" s="288"/>
      <c r="F206" s="288"/>
      <c r="G206" s="190"/>
      <c r="H206" s="190"/>
    </row>
    <row r="207" spans="1:8" s="174" customFormat="1" x14ac:dyDescent="0.2">
      <c r="A207" s="188"/>
      <c r="B207" s="189"/>
      <c r="C207" s="288"/>
      <c r="D207" s="288"/>
      <c r="E207" s="288"/>
      <c r="F207" s="288"/>
      <c r="G207" s="190"/>
      <c r="H207" s="190"/>
    </row>
    <row r="208" spans="1:8" s="174" customFormat="1" x14ac:dyDescent="0.2">
      <c r="A208" s="188"/>
      <c r="B208" s="189"/>
      <c r="C208" s="288"/>
      <c r="D208" s="288"/>
      <c r="E208" s="288"/>
      <c r="F208" s="288"/>
      <c r="G208" s="190"/>
      <c r="H208" s="190"/>
    </row>
    <row r="209" spans="1:8" s="174" customFormat="1" x14ac:dyDescent="0.2">
      <c r="A209" s="188"/>
      <c r="B209" s="189"/>
      <c r="C209" s="288"/>
      <c r="D209" s="288"/>
      <c r="E209" s="288"/>
      <c r="F209" s="288"/>
      <c r="G209" s="190"/>
      <c r="H209" s="190"/>
    </row>
    <row r="210" spans="1:8" s="174" customFormat="1" x14ac:dyDescent="0.2">
      <c r="A210" s="188"/>
      <c r="B210" s="189"/>
      <c r="C210" s="288"/>
      <c r="D210" s="288"/>
      <c r="E210" s="288"/>
      <c r="F210" s="288"/>
      <c r="G210" s="190"/>
      <c r="H210" s="190"/>
    </row>
    <row r="211" spans="1:8" s="174" customFormat="1" x14ac:dyDescent="0.2">
      <c r="A211" s="188"/>
      <c r="B211" s="189"/>
      <c r="C211" s="288"/>
      <c r="D211" s="288"/>
      <c r="E211" s="288"/>
      <c r="F211" s="288"/>
      <c r="G211" s="190"/>
      <c r="H211" s="190"/>
    </row>
    <row r="212" spans="1:8" s="174" customFormat="1" x14ac:dyDescent="0.2">
      <c r="A212" s="188"/>
      <c r="B212" s="189"/>
      <c r="C212" s="288"/>
      <c r="D212" s="288"/>
      <c r="E212" s="288"/>
      <c r="F212" s="288"/>
      <c r="G212" s="190"/>
      <c r="H212" s="190"/>
    </row>
    <row r="213" spans="1:8" s="174" customFormat="1" x14ac:dyDescent="0.2">
      <c r="A213" s="188"/>
      <c r="B213" s="189"/>
      <c r="C213" s="288"/>
      <c r="D213" s="288"/>
      <c r="E213" s="288"/>
      <c r="F213" s="288"/>
      <c r="G213" s="190"/>
      <c r="H213" s="190"/>
    </row>
    <row r="214" spans="1:8" s="174" customFormat="1" x14ac:dyDescent="0.2">
      <c r="A214" s="188"/>
      <c r="B214" s="189"/>
      <c r="C214" s="288"/>
      <c r="D214" s="288"/>
      <c r="E214" s="288"/>
      <c r="F214" s="288"/>
      <c r="G214" s="190"/>
      <c r="H214" s="190"/>
    </row>
    <row r="215" spans="1:8" s="174" customFormat="1" x14ac:dyDescent="0.2">
      <c r="A215" s="188"/>
      <c r="B215" s="189"/>
      <c r="C215" s="288"/>
      <c r="D215" s="288"/>
      <c r="E215" s="288"/>
      <c r="F215" s="288"/>
      <c r="G215" s="190"/>
      <c r="H215" s="190"/>
    </row>
    <row r="216" spans="1:8" s="174" customFormat="1" x14ac:dyDescent="0.2">
      <c r="A216" s="188"/>
      <c r="B216" s="189"/>
      <c r="C216" s="288"/>
      <c r="D216" s="288"/>
      <c r="E216" s="288"/>
      <c r="F216" s="288"/>
      <c r="G216" s="190"/>
      <c r="H216" s="190"/>
    </row>
    <row r="217" spans="1:8" s="174" customFormat="1" x14ac:dyDescent="0.2">
      <c r="A217" s="188"/>
      <c r="B217" s="189"/>
      <c r="C217" s="288"/>
      <c r="D217" s="288"/>
      <c r="E217" s="288"/>
      <c r="F217" s="288"/>
      <c r="G217" s="190"/>
      <c r="H217" s="190"/>
    </row>
    <row r="218" spans="1:8" s="174" customFormat="1" x14ac:dyDescent="0.2">
      <c r="A218" s="188"/>
      <c r="B218" s="189"/>
      <c r="C218" s="288"/>
      <c r="D218" s="288"/>
      <c r="E218" s="288"/>
      <c r="F218" s="288"/>
      <c r="G218" s="190"/>
      <c r="H218" s="190"/>
    </row>
    <row r="219" spans="1:8" s="174" customFormat="1" x14ac:dyDescent="0.2">
      <c r="A219" s="188"/>
      <c r="B219" s="189"/>
      <c r="C219" s="288"/>
      <c r="D219" s="288"/>
      <c r="E219" s="288"/>
      <c r="F219" s="288"/>
      <c r="G219" s="190"/>
      <c r="H219" s="190"/>
    </row>
    <row r="220" spans="1:8" s="174" customFormat="1" x14ac:dyDescent="0.2">
      <c r="A220" s="188"/>
      <c r="B220" s="189"/>
      <c r="C220" s="288"/>
      <c r="D220" s="288"/>
      <c r="E220" s="288"/>
      <c r="F220" s="288"/>
      <c r="G220" s="190"/>
      <c r="H220" s="190"/>
    </row>
    <row r="221" spans="1:8" s="174" customFormat="1" x14ac:dyDescent="0.2">
      <c r="A221" s="188"/>
      <c r="B221" s="189"/>
      <c r="C221" s="288"/>
      <c r="D221" s="288"/>
      <c r="E221" s="288"/>
      <c r="F221" s="288"/>
      <c r="G221" s="190"/>
      <c r="H221" s="190"/>
    </row>
    <row r="222" spans="1:8" s="174" customFormat="1" x14ac:dyDescent="0.2">
      <c r="A222" s="188"/>
      <c r="B222" s="189"/>
      <c r="C222" s="288"/>
      <c r="D222" s="288"/>
      <c r="E222" s="288"/>
      <c r="F222" s="288"/>
      <c r="G222" s="190"/>
      <c r="H222" s="190"/>
    </row>
    <row r="223" spans="1:8" s="174" customFormat="1" x14ac:dyDescent="0.2">
      <c r="A223" s="188"/>
      <c r="B223" s="189"/>
      <c r="C223" s="288"/>
      <c r="D223" s="288"/>
      <c r="E223" s="288"/>
      <c r="F223" s="288"/>
      <c r="G223" s="190"/>
      <c r="H223" s="190"/>
    </row>
    <row r="224" spans="1:8" s="174" customFormat="1" x14ac:dyDescent="0.2">
      <c r="A224" s="188"/>
      <c r="B224" s="189"/>
      <c r="C224" s="288"/>
      <c r="D224" s="288"/>
      <c r="E224" s="288"/>
      <c r="F224" s="288"/>
      <c r="G224" s="190"/>
      <c r="H224" s="190"/>
    </row>
    <row r="225" spans="1:8" s="174" customFormat="1" x14ac:dyDescent="0.2">
      <c r="A225" s="188"/>
      <c r="B225" s="189"/>
      <c r="C225" s="288"/>
      <c r="D225" s="288"/>
      <c r="E225" s="288"/>
      <c r="F225" s="288"/>
      <c r="G225" s="190"/>
      <c r="H225" s="190"/>
    </row>
    <row r="226" spans="1:8" s="174" customFormat="1" x14ac:dyDescent="0.2">
      <c r="A226" s="188"/>
      <c r="B226" s="189"/>
      <c r="C226" s="288"/>
      <c r="D226" s="288"/>
      <c r="E226" s="288"/>
      <c r="F226" s="288"/>
      <c r="G226" s="190"/>
      <c r="H226" s="190"/>
    </row>
    <row r="227" spans="1:8" s="174" customFormat="1" x14ac:dyDescent="0.2">
      <c r="A227" s="188"/>
      <c r="B227" s="189"/>
      <c r="C227" s="288"/>
      <c r="D227" s="288"/>
      <c r="E227" s="288"/>
      <c r="F227" s="288"/>
      <c r="G227" s="190"/>
      <c r="H227" s="190"/>
    </row>
    <row r="228" spans="1:8" s="174" customFormat="1" x14ac:dyDescent="0.2">
      <c r="A228" s="188"/>
      <c r="B228" s="189"/>
      <c r="C228" s="288"/>
      <c r="D228" s="288"/>
      <c r="E228" s="288"/>
      <c r="F228" s="288"/>
      <c r="G228" s="190"/>
      <c r="H228" s="190"/>
    </row>
    <row r="229" spans="1:8" s="174" customFormat="1" x14ac:dyDescent="0.2">
      <c r="A229" s="188"/>
      <c r="B229" s="189"/>
      <c r="C229" s="288"/>
      <c r="D229" s="288"/>
      <c r="E229" s="288"/>
      <c r="F229" s="288"/>
      <c r="G229" s="190"/>
      <c r="H229" s="190"/>
    </row>
    <row r="230" spans="1:8" s="174" customFormat="1" x14ac:dyDescent="0.2">
      <c r="A230" s="188"/>
      <c r="B230" s="189"/>
      <c r="C230" s="288"/>
      <c r="D230" s="288"/>
      <c r="E230" s="288"/>
      <c r="F230" s="288"/>
      <c r="G230" s="190"/>
      <c r="H230" s="190"/>
    </row>
    <row r="231" spans="1:8" s="174" customFormat="1" x14ac:dyDescent="0.2">
      <c r="A231" s="188"/>
      <c r="B231" s="189"/>
      <c r="C231" s="288"/>
      <c r="D231" s="288"/>
      <c r="E231" s="288"/>
      <c r="F231" s="288"/>
      <c r="G231" s="190"/>
      <c r="H231" s="190"/>
    </row>
    <row r="232" spans="1:8" s="174" customFormat="1" x14ac:dyDescent="0.2">
      <c r="A232" s="188"/>
      <c r="B232" s="189"/>
      <c r="C232" s="288"/>
      <c r="D232" s="288"/>
      <c r="E232" s="288"/>
      <c r="F232" s="288"/>
      <c r="G232" s="190"/>
      <c r="H232" s="190"/>
    </row>
    <row r="233" spans="1:8" s="174" customFormat="1" x14ac:dyDescent="0.2">
      <c r="A233" s="188"/>
      <c r="B233" s="189"/>
      <c r="C233" s="288"/>
      <c r="D233" s="288"/>
      <c r="E233" s="288"/>
      <c r="F233" s="288"/>
      <c r="G233" s="190"/>
      <c r="H233" s="190"/>
    </row>
    <row r="234" spans="1:8" s="174" customFormat="1" x14ac:dyDescent="0.2">
      <c r="A234" s="188"/>
      <c r="B234" s="189"/>
      <c r="C234" s="288"/>
      <c r="D234" s="288"/>
      <c r="E234" s="288"/>
      <c r="F234" s="288"/>
      <c r="G234" s="190"/>
      <c r="H234" s="190"/>
    </row>
    <row r="235" spans="1:8" s="174" customFormat="1" x14ac:dyDescent="0.2">
      <c r="A235" s="188"/>
      <c r="B235" s="189"/>
      <c r="C235" s="288"/>
      <c r="D235" s="288"/>
      <c r="E235" s="288"/>
      <c r="F235" s="288"/>
      <c r="G235" s="190"/>
      <c r="H235" s="190"/>
    </row>
    <row r="236" spans="1:8" s="174" customFormat="1" x14ac:dyDescent="0.2">
      <c r="A236" s="188"/>
      <c r="B236" s="189"/>
      <c r="C236" s="288"/>
      <c r="D236" s="288"/>
      <c r="E236" s="288"/>
      <c r="F236" s="288"/>
      <c r="G236" s="190"/>
      <c r="H236" s="190"/>
    </row>
    <row r="237" spans="1:8" s="174" customFormat="1" x14ac:dyDescent="0.2">
      <c r="A237" s="188"/>
      <c r="B237" s="189"/>
      <c r="C237" s="288"/>
      <c r="D237" s="288"/>
      <c r="E237" s="288"/>
      <c r="F237" s="288"/>
      <c r="G237" s="190"/>
      <c r="H237" s="190"/>
    </row>
    <row r="238" spans="1:8" s="174" customFormat="1" x14ac:dyDescent="0.2">
      <c r="A238" s="188"/>
      <c r="B238" s="189"/>
      <c r="C238" s="288"/>
      <c r="D238" s="288"/>
      <c r="E238" s="288"/>
      <c r="F238" s="288"/>
      <c r="G238" s="190"/>
      <c r="H238" s="190"/>
    </row>
    <row r="239" spans="1:8" s="174" customFormat="1" x14ac:dyDescent="0.2">
      <c r="A239" s="188"/>
      <c r="B239" s="189"/>
      <c r="C239" s="288"/>
      <c r="D239" s="288"/>
      <c r="E239" s="288"/>
      <c r="F239" s="288"/>
      <c r="G239" s="190"/>
      <c r="H239" s="190"/>
    </row>
    <row r="240" spans="1:8" s="174" customFormat="1" x14ac:dyDescent="0.2">
      <c r="A240" s="188"/>
      <c r="B240" s="189"/>
      <c r="C240" s="288"/>
      <c r="D240" s="288"/>
      <c r="E240" s="288"/>
      <c r="F240" s="288"/>
      <c r="G240" s="190"/>
      <c r="H240" s="190"/>
    </row>
    <row r="241" spans="1:8" s="174" customFormat="1" x14ac:dyDescent="0.2">
      <c r="A241" s="188"/>
      <c r="B241" s="189"/>
      <c r="C241" s="288"/>
      <c r="D241" s="288"/>
      <c r="E241" s="288"/>
      <c r="F241" s="288"/>
      <c r="G241" s="190"/>
      <c r="H241" s="190"/>
    </row>
    <row r="242" spans="1:8" s="174" customFormat="1" x14ac:dyDescent="0.2">
      <c r="A242" s="188"/>
      <c r="B242" s="189"/>
      <c r="C242" s="288"/>
      <c r="D242" s="288"/>
      <c r="E242" s="288"/>
      <c r="F242" s="288"/>
      <c r="G242" s="190"/>
      <c r="H242" s="190"/>
    </row>
    <row r="243" spans="1:8" s="174" customFormat="1" x14ac:dyDescent="0.2">
      <c r="A243" s="188"/>
      <c r="B243" s="189"/>
      <c r="C243" s="288"/>
      <c r="D243" s="288"/>
      <c r="E243" s="288"/>
      <c r="F243" s="288"/>
      <c r="G243" s="190"/>
      <c r="H243" s="190"/>
    </row>
    <row r="244" spans="1:8" s="174" customFormat="1" x14ac:dyDescent="0.2">
      <c r="A244" s="188"/>
      <c r="B244" s="189"/>
      <c r="C244" s="288"/>
      <c r="D244" s="288"/>
      <c r="E244" s="288"/>
      <c r="F244" s="288"/>
      <c r="G244" s="190"/>
      <c r="H244" s="190"/>
    </row>
    <row r="245" spans="1:8" s="174" customFormat="1" x14ac:dyDescent="0.2">
      <c r="A245" s="188"/>
      <c r="B245" s="189"/>
      <c r="C245" s="288"/>
      <c r="D245" s="288"/>
      <c r="E245" s="288"/>
      <c r="F245" s="288"/>
      <c r="G245" s="190"/>
      <c r="H245" s="190"/>
    </row>
    <row r="246" spans="1:8" s="174" customFormat="1" x14ac:dyDescent="0.2">
      <c r="A246" s="188"/>
      <c r="B246" s="189"/>
      <c r="C246" s="288"/>
      <c r="D246" s="288"/>
      <c r="E246" s="288"/>
      <c r="F246" s="288"/>
      <c r="G246" s="190"/>
      <c r="H246" s="190"/>
    </row>
    <row r="247" spans="1:8" s="174" customFormat="1" x14ac:dyDescent="0.2">
      <c r="A247" s="188"/>
      <c r="B247" s="189"/>
      <c r="C247" s="288"/>
      <c r="D247" s="288"/>
      <c r="E247" s="288"/>
      <c r="F247" s="288"/>
      <c r="G247" s="190"/>
      <c r="H247" s="190"/>
    </row>
    <row r="248" spans="1:8" s="174" customFormat="1" x14ac:dyDescent="0.2">
      <c r="A248" s="188"/>
      <c r="B248" s="189"/>
      <c r="C248" s="288"/>
      <c r="D248" s="288"/>
      <c r="E248" s="288"/>
      <c r="F248" s="288"/>
      <c r="G248" s="190"/>
      <c r="H248" s="190"/>
    </row>
    <row r="249" spans="1:8" s="174" customFormat="1" x14ac:dyDescent="0.2">
      <c r="A249" s="188"/>
      <c r="B249" s="189"/>
      <c r="C249" s="288"/>
      <c r="D249" s="288"/>
      <c r="E249" s="288"/>
      <c r="F249" s="288"/>
      <c r="G249" s="190"/>
      <c r="H249" s="190"/>
    </row>
    <row r="250" spans="1:8" s="174" customFormat="1" x14ac:dyDescent="0.2">
      <c r="A250" s="188"/>
      <c r="B250" s="189"/>
      <c r="C250" s="288"/>
      <c r="D250" s="288"/>
      <c r="E250" s="288"/>
      <c r="F250" s="288"/>
      <c r="G250" s="190"/>
      <c r="H250" s="190"/>
    </row>
    <row r="251" spans="1:8" s="174" customFormat="1" x14ac:dyDescent="0.2">
      <c r="A251" s="188"/>
      <c r="B251" s="189"/>
      <c r="C251" s="288"/>
      <c r="D251" s="288"/>
      <c r="E251" s="288"/>
      <c r="F251" s="288"/>
      <c r="G251" s="190"/>
      <c r="H251" s="190"/>
    </row>
    <row r="252" spans="1:8" s="174" customFormat="1" x14ac:dyDescent="0.2">
      <c r="A252" s="188"/>
      <c r="B252" s="189"/>
      <c r="C252" s="288"/>
      <c r="D252" s="288"/>
      <c r="E252" s="288"/>
      <c r="F252" s="288"/>
      <c r="G252" s="190"/>
      <c r="H252" s="190"/>
    </row>
    <row r="253" spans="1:8" s="174" customFormat="1" x14ac:dyDescent="0.2">
      <c r="A253" s="188"/>
      <c r="B253" s="189"/>
      <c r="C253" s="288"/>
      <c r="D253" s="288"/>
      <c r="E253" s="288"/>
      <c r="F253" s="288"/>
      <c r="G253" s="190"/>
      <c r="H253" s="190"/>
    </row>
    <row r="254" spans="1:8" s="174" customFormat="1" x14ac:dyDescent="0.2">
      <c r="A254" s="188"/>
      <c r="B254" s="189"/>
      <c r="C254" s="288"/>
      <c r="D254" s="288"/>
      <c r="E254" s="288"/>
      <c r="F254" s="288"/>
      <c r="G254" s="190"/>
      <c r="H254" s="190"/>
    </row>
    <row r="255" spans="1:8" s="174" customFormat="1" x14ac:dyDescent="0.2">
      <c r="A255" s="188"/>
      <c r="B255" s="189"/>
      <c r="C255" s="288"/>
      <c r="D255" s="288"/>
      <c r="E255" s="288"/>
      <c r="F255" s="288"/>
      <c r="G255" s="190"/>
      <c r="H255" s="190"/>
    </row>
    <row r="256" spans="1:8" s="174" customFormat="1" x14ac:dyDescent="0.2">
      <c r="A256" s="188"/>
      <c r="B256" s="189"/>
      <c r="C256" s="288"/>
      <c r="D256" s="288"/>
      <c r="E256" s="288"/>
      <c r="F256" s="288"/>
      <c r="G256" s="190"/>
      <c r="H256" s="190"/>
    </row>
    <row r="257" spans="1:8" s="174" customFormat="1" x14ac:dyDescent="0.2">
      <c r="A257" s="188"/>
      <c r="B257" s="189"/>
      <c r="C257" s="288"/>
      <c r="D257" s="288"/>
      <c r="E257" s="288"/>
      <c r="F257" s="288"/>
      <c r="G257" s="190"/>
      <c r="H257" s="190"/>
    </row>
    <row r="258" spans="1:8" s="174" customFormat="1" x14ac:dyDescent="0.2">
      <c r="A258" s="188"/>
      <c r="B258" s="189"/>
      <c r="C258" s="288"/>
      <c r="D258" s="288"/>
      <c r="E258" s="288"/>
      <c r="F258" s="288"/>
      <c r="G258" s="190"/>
      <c r="H258" s="190"/>
    </row>
    <row r="259" spans="1:8" s="174" customFormat="1" x14ac:dyDescent="0.2">
      <c r="A259" s="188"/>
      <c r="B259" s="189"/>
      <c r="C259" s="288"/>
      <c r="D259" s="288"/>
      <c r="E259" s="288"/>
      <c r="F259" s="288"/>
      <c r="G259" s="190"/>
      <c r="H259" s="190"/>
    </row>
    <row r="260" spans="1:8" s="174" customFormat="1" x14ac:dyDescent="0.2">
      <c r="A260" s="188"/>
      <c r="B260" s="189"/>
      <c r="C260" s="288"/>
      <c r="D260" s="288"/>
      <c r="E260" s="288"/>
      <c r="F260" s="288"/>
      <c r="G260" s="190"/>
      <c r="H260" s="190"/>
    </row>
    <row r="261" spans="1:8" s="174" customFormat="1" x14ac:dyDescent="0.2">
      <c r="A261" s="188"/>
      <c r="B261" s="189"/>
      <c r="C261" s="288"/>
      <c r="D261" s="288"/>
      <c r="E261" s="288"/>
      <c r="F261" s="288"/>
      <c r="G261" s="190"/>
      <c r="H261" s="190"/>
    </row>
    <row r="262" spans="1:8" s="25" customFormat="1" x14ac:dyDescent="0.2">
      <c r="A262" s="110"/>
      <c r="B262" s="111"/>
      <c r="C262" s="112"/>
      <c r="D262" s="112"/>
      <c r="E262" s="112"/>
      <c r="F262" s="112"/>
      <c r="G262" s="113"/>
      <c r="H262" s="113"/>
    </row>
    <row r="263" spans="1:8" s="25" customFormat="1" x14ac:dyDescent="0.2">
      <c r="A263" s="110"/>
      <c r="B263" s="111"/>
      <c r="C263" s="112"/>
      <c r="D263" s="112"/>
      <c r="E263" s="112"/>
      <c r="F263" s="112"/>
      <c r="G263" s="113"/>
      <c r="H263" s="113"/>
    </row>
    <row r="264" spans="1:8" s="25" customFormat="1" x14ac:dyDescent="0.2">
      <c r="A264" s="110"/>
      <c r="B264" s="111"/>
      <c r="C264" s="112"/>
      <c r="D264" s="112"/>
      <c r="E264" s="112"/>
      <c r="F264" s="112"/>
      <c r="G264" s="113"/>
      <c r="H264" s="113"/>
    </row>
    <row r="265" spans="1:8" s="25" customFormat="1" x14ac:dyDescent="0.2">
      <c r="A265" s="110"/>
      <c r="B265" s="111"/>
      <c r="C265" s="112"/>
      <c r="D265" s="112"/>
      <c r="E265" s="112"/>
      <c r="F265" s="112"/>
      <c r="G265" s="113"/>
      <c r="H265" s="113"/>
    </row>
    <row r="266" spans="1:8" s="25" customFormat="1" x14ac:dyDescent="0.2">
      <c r="A266" s="110"/>
      <c r="B266" s="111"/>
      <c r="C266" s="112"/>
      <c r="D266" s="112"/>
      <c r="E266" s="112"/>
      <c r="F266" s="112"/>
      <c r="G266" s="113"/>
      <c r="H266" s="113"/>
    </row>
    <row r="267" spans="1:8" s="25" customFormat="1" x14ac:dyDescent="0.2">
      <c r="A267" s="110"/>
      <c r="B267" s="111"/>
      <c r="C267" s="112"/>
      <c r="D267" s="112"/>
      <c r="E267" s="112"/>
      <c r="F267" s="112"/>
      <c r="G267" s="113"/>
      <c r="H267" s="113"/>
    </row>
    <row r="268" spans="1:8" s="25" customFormat="1" x14ac:dyDescent="0.2">
      <c r="A268" s="110"/>
      <c r="B268" s="111"/>
      <c r="C268" s="112"/>
      <c r="D268" s="112"/>
      <c r="E268" s="112"/>
      <c r="F268" s="112"/>
      <c r="G268" s="113"/>
      <c r="H268" s="113"/>
    </row>
    <row r="269" spans="1:8" s="25" customFormat="1" x14ac:dyDescent="0.2">
      <c r="A269" s="110"/>
      <c r="B269" s="111"/>
      <c r="C269" s="112"/>
      <c r="D269" s="112"/>
      <c r="E269" s="112"/>
      <c r="F269" s="112"/>
      <c r="G269" s="113"/>
      <c r="H269" s="113"/>
    </row>
    <row r="270" spans="1:8" s="25" customFormat="1" x14ac:dyDescent="0.2">
      <c r="A270" s="110"/>
      <c r="B270" s="111"/>
      <c r="C270" s="112"/>
      <c r="D270" s="112"/>
      <c r="E270" s="112"/>
      <c r="F270" s="112"/>
      <c r="G270" s="113"/>
      <c r="H270" s="113"/>
    </row>
    <row r="271" spans="1:8" s="25" customFormat="1" x14ac:dyDescent="0.2">
      <c r="A271" s="110"/>
      <c r="B271" s="111"/>
      <c r="C271" s="112"/>
      <c r="D271" s="112"/>
      <c r="E271" s="112"/>
      <c r="F271" s="112"/>
      <c r="G271" s="113"/>
      <c r="H271" s="113"/>
    </row>
    <row r="272" spans="1:8" s="25" customFormat="1" x14ac:dyDescent="0.2">
      <c r="A272" s="110"/>
      <c r="B272" s="111"/>
      <c r="C272" s="112"/>
      <c r="D272" s="112"/>
      <c r="E272" s="112"/>
      <c r="F272" s="112"/>
      <c r="G272" s="113"/>
      <c r="H272" s="113"/>
    </row>
    <row r="273" spans="1:8" s="25" customFormat="1" x14ac:dyDescent="0.2">
      <c r="A273" s="110"/>
      <c r="B273" s="111"/>
      <c r="C273" s="112"/>
      <c r="D273" s="112"/>
      <c r="E273" s="112"/>
      <c r="F273" s="112"/>
      <c r="G273" s="113"/>
      <c r="H273" s="113"/>
    </row>
    <row r="274" spans="1:8" s="25" customFormat="1" x14ac:dyDescent="0.2">
      <c r="A274" s="110"/>
      <c r="B274" s="111"/>
      <c r="C274" s="112"/>
      <c r="D274" s="112"/>
      <c r="E274" s="112"/>
      <c r="F274" s="112"/>
      <c r="G274" s="113"/>
      <c r="H274" s="113"/>
    </row>
    <row r="275" spans="1:8" s="25" customFormat="1" x14ac:dyDescent="0.2">
      <c r="A275" s="110"/>
      <c r="B275" s="111"/>
      <c r="C275" s="112"/>
      <c r="D275" s="112"/>
      <c r="E275" s="112"/>
      <c r="F275" s="112"/>
      <c r="G275" s="113"/>
      <c r="H275" s="113"/>
    </row>
    <row r="276" spans="1:8" s="25" customFormat="1" x14ac:dyDescent="0.2">
      <c r="A276" s="110"/>
      <c r="B276" s="111"/>
      <c r="C276" s="112"/>
      <c r="D276" s="112"/>
      <c r="E276" s="112"/>
      <c r="F276" s="112"/>
      <c r="G276" s="113"/>
      <c r="H276" s="113"/>
    </row>
    <row r="277" spans="1:8" s="25" customFormat="1" x14ac:dyDescent="0.2">
      <c r="A277" s="110"/>
      <c r="B277" s="111"/>
      <c r="C277" s="112"/>
      <c r="D277" s="112"/>
      <c r="E277" s="112"/>
      <c r="F277" s="112"/>
      <c r="G277" s="113"/>
      <c r="H277" s="113"/>
    </row>
    <row r="278" spans="1:8" s="25" customFormat="1" x14ac:dyDescent="0.2">
      <c r="A278" s="110"/>
      <c r="B278" s="111"/>
      <c r="C278" s="112"/>
      <c r="D278" s="112"/>
      <c r="E278" s="112"/>
      <c r="F278" s="112"/>
      <c r="G278" s="113"/>
      <c r="H278" s="113"/>
    </row>
    <row r="279" spans="1:8" s="25" customFormat="1" x14ac:dyDescent="0.2">
      <c r="A279" s="110"/>
      <c r="B279" s="111"/>
      <c r="C279" s="112"/>
      <c r="D279" s="112"/>
      <c r="E279" s="112"/>
      <c r="F279" s="112"/>
      <c r="G279" s="113"/>
      <c r="H279" s="113"/>
    </row>
    <row r="280" spans="1:8" s="25" customFormat="1" x14ac:dyDescent="0.2">
      <c r="A280" s="110"/>
      <c r="B280" s="111"/>
      <c r="C280" s="112"/>
      <c r="D280" s="112"/>
      <c r="E280" s="112"/>
      <c r="F280" s="112"/>
      <c r="G280" s="113"/>
      <c r="H280" s="113"/>
    </row>
    <row r="281" spans="1:8" s="25" customFormat="1" x14ac:dyDescent="0.2">
      <c r="A281" s="110"/>
      <c r="B281" s="111"/>
      <c r="C281" s="112"/>
      <c r="D281" s="112"/>
      <c r="E281" s="112"/>
      <c r="F281" s="112"/>
      <c r="G281" s="113"/>
      <c r="H281" s="113"/>
    </row>
    <row r="282" spans="1:8" s="25" customFormat="1" x14ac:dyDescent="0.2">
      <c r="A282" s="110"/>
      <c r="B282" s="111"/>
      <c r="C282" s="112"/>
      <c r="D282" s="112"/>
      <c r="E282" s="112"/>
      <c r="F282" s="112"/>
      <c r="G282" s="113"/>
      <c r="H282" s="113"/>
    </row>
    <row r="283" spans="1:8" s="25" customFormat="1" x14ac:dyDescent="0.2">
      <c r="A283" s="110"/>
      <c r="B283" s="111"/>
      <c r="C283" s="112"/>
      <c r="D283" s="112"/>
      <c r="E283" s="112"/>
      <c r="F283" s="112"/>
      <c r="G283" s="113"/>
      <c r="H283" s="113"/>
    </row>
    <row r="284" spans="1:8" s="25" customFormat="1" x14ac:dyDescent="0.2">
      <c r="A284" s="110"/>
      <c r="B284" s="111"/>
      <c r="C284" s="112"/>
      <c r="D284" s="112"/>
      <c r="E284" s="112"/>
      <c r="F284" s="112"/>
      <c r="G284" s="113"/>
      <c r="H284" s="113"/>
    </row>
    <row r="285" spans="1:8" s="25" customFormat="1" x14ac:dyDescent="0.2">
      <c r="A285" s="110"/>
      <c r="B285" s="111"/>
      <c r="C285" s="112"/>
      <c r="D285" s="112"/>
      <c r="E285" s="112"/>
      <c r="F285" s="112"/>
      <c r="G285" s="113"/>
      <c r="H285" s="113"/>
    </row>
    <row r="286" spans="1:8" s="25" customFormat="1" x14ac:dyDescent="0.2">
      <c r="A286" s="110"/>
      <c r="B286" s="111"/>
      <c r="C286" s="112"/>
      <c r="D286" s="112"/>
      <c r="E286" s="112"/>
      <c r="F286" s="112"/>
      <c r="G286" s="113"/>
      <c r="H286" s="113"/>
    </row>
    <row r="287" spans="1:8" s="25" customFormat="1" x14ac:dyDescent="0.2">
      <c r="A287" s="110"/>
      <c r="B287" s="111"/>
      <c r="C287" s="112"/>
      <c r="D287" s="112"/>
      <c r="E287" s="112"/>
      <c r="F287" s="112"/>
      <c r="G287" s="113"/>
      <c r="H287" s="113"/>
    </row>
    <row r="288" spans="1:8" s="25" customFormat="1" x14ac:dyDescent="0.2">
      <c r="A288" s="110"/>
      <c r="B288" s="111"/>
      <c r="C288" s="112"/>
      <c r="D288" s="112"/>
      <c r="E288" s="112"/>
      <c r="F288" s="112"/>
      <c r="G288" s="113"/>
      <c r="H288" s="113"/>
    </row>
    <row r="289" spans="1:8" s="25" customFormat="1" x14ac:dyDescent="0.2">
      <c r="A289" s="110"/>
      <c r="B289" s="111"/>
      <c r="C289" s="112"/>
      <c r="D289" s="112"/>
      <c r="E289" s="112"/>
      <c r="F289" s="112"/>
      <c r="G289" s="113"/>
      <c r="H289" s="113"/>
    </row>
    <row r="290" spans="1:8" s="25" customFormat="1" x14ac:dyDescent="0.2">
      <c r="A290" s="110"/>
      <c r="B290" s="111"/>
      <c r="C290" s="112"/>
      <c r="D290" s="112"/>
      <c r="E290" s="112"/>
      <c r="F290" s="112"/>
      <c r="G290" s="113"/>
      <c r="H290" s="113"/>
    </row>
    <row r="291" spans="1:8" s="25" customFormat="1" x14ac:dyDescent="0.2">
      <c r="A291" s="110"/>
      <c r="B291" s="111"/>
      <c r="C291" s="112"/>
      <c r="D291" s="112"/>
      <c r="E291" s="112"/>
      <c r="F291" s="112"/>
      <c r="G291" s="113"/>
      <c r="H291" s="113"/>
    </row>
    <row r="292" spans="1:8" s="25" customFormat="1" x14ac:dyDescent="0.2">
      <c r="A292" s="110"/>
      <c r="B292" s="111"/>
      <c r="C292" s="112"/>
      <c r="D292" s="112"/>
      <c r="E292" s="112"/>
      <c r="F292" s="112"/>
      <c r="G292" s="113"/>
      <c r="H292" s="113"/>
    </row>
    <row r="293" spans="1:8" s="25" customFormat="1" x14ac:dyDescent="0.2">
      <c r="A293" s="110"/>
      <c r="B293" s="111"/>
      <c r="C293" s="112"/>
      <c r="D293" s="112"/>
      <c r="E293" s="112"/>
      <c r="F293" s="112"/>
      <c r="G293" s="113"/>
      <c r="H293" s="113"/>
    </row>
    <row r="294" spans="1:8" s="25" customFormat="1" x14ac:dyDescent="0.2">
      <c r="A294" s="110"/>
      <c r="B294" s="111"/>
      <c r="C294" s="112"/>
      <c r="D294" s="112"/>
      <c r="E294" s="112"/>
      <c r="F294" s="112"/>
      <c r="G294" s="113"/>
      <c r="H294" s="113"/>
    </row>
    <row r="295" spans="1:8" s="25" customFormat="1" x14ac:dyDescent="0.2">
      <c r="A295" s="110"/>
      <c r="B295" s="111"/>
      <c r="C295" s="112"/>
      <c r="D295" s="112"/>
      <c r="E295" s="112"/>
      <c r="F295" s="112"/>
      <c r="G295" s="113"/>
      <c r="H295" s="113"/>
    </row>
    <row r="296" spans="1:8" s="25" customFormat="1" x14ac:dyDescent="0.2">
      <c r="A296" s="110"/>
      <c r="B296" s="111"/>
      <c r="C296" s="112"/>
      <c r="D296" s="112"/>
      <c r="E296" s="112"/>
      <c r="F296" s="112"/>
      <c r="G296" s="113"/>
      <c r="H296" s="113"/>
    </row>
    <row r="297" spans="1:8" s="25" customFormat="1" x14ac:dyDescent="0.2">
      <c r="A297" s="110"/>
      <c r="B297" s="111"/>
      <c r="C297" s="112"/>
      <c r="D297" s="112"/>
      <c r="E297" s="112"/>
      <c r="F297" s="112"/>
      <c r="G297" s="113"/>
      <c r="H297" s="113"/>
    </row>
    <row r="298" spans="1:8" s="25" customFormat="1" x14ac:dyDescent="0.2">
      <c r="A298" s="110"/>
      <c r="B298" s="111"/>
      <c r="C298" s="112"/>
      <c r="D298" s="112"/>
      <c r="E298" s="112"/>
      <c r="F298" s="112"/>
      <c r="G298" s="113"/>
      <c r="H298" s="113"/>
    </row>
    <row r="299" spans="1:8" s="25" customFormat="1" x14ac:dyDescent="0.2">
      <c r="A299" s="110"/>
      <c r="B299" s="111"/>
      <c r="C299" s="112"/>
      <c r="D299" s="112"/>
      <c r="E299" s="112"/>
      <c r="F299" s="112"/>
      <c r="G299" s="113"/>
      <c r="H299" s="113"/>
    </row>
    <row r="300" spans="1:8" s="25" customFormat="1" x14ac:dyDescent="0.2">
      <c r="A300" s="110"/>
      <c r="B300" s="111"/>
      <c r="C300" s="112"/>
      <c r="D300" s="112"/>
      <c r="E300" s="112"/>
      <c r="F300" s="112"/>
      <c r="G300" s="113"/>
      <c r="H300" s="113"/>
    </row>
    <row r="301" spans="1:8" s="25" customFormat="1" x14ac:dyDescent="0.2">
      <c r="A301" s="110"/>
      <c r="B301" s="111"/>
      <c r="C301" s="112"/>
      <c r="D301" s="112"/>
      <c r="E301" s="112"/>
      <c r="F301" s="112"/>
      <c r="G301" s="113"/>
      <c r="H301" s="113"/>
    </row>
    <row r="302" spans="1:8" s="25" customFormat="1" x14ac:dyDescent="0.2">
      <c r="A302" s="110"/>
      <c r="B302" s="111"/>
      <c r="C302" s="112"/>
      <c r="D302" s="112"/>
      <c r="E302" s="112"/>
      <c r="F302" s="112"/>
      <c r="G302" s="113"/>
      <c r="H302" s="113"/>
    </row>
    <row r="303" spans="1:8" s="25" customFormat="1" x14ac:dyDescent="0.2">
      <c r="A303" s="110"/>
      <c r="B303" s="111"/>
      <c r="C303" s="112"/>
      <c r="D303" s="112"/>
      <c r="E303" s="112"/>
      <c r="F303" s="112"/>
      <c r="G303" s="113"/>
      <c r="H303" s="113"/>
    </row>
    <row r="304" spans="1:8" s="25" customFormat="1" x14ac:dyDescent="0.2">
      <c r="A304" s="110"/>
      <c r="B304" s="111"/>
      <c r="C304" s="112"/>
      <c r="D304" s="112"/>
      <c r="E304" s="112"/>
      <c r="F304" s="112"/>
      <c r="G304" s="113"/>
      <c r="H304" s="113"/>
    </row>
    <row r="305" spans="1:8" s="25" customFormat="1" x14ac:dyDescent="0.2">
      <c r="A305" s="110"/>
      <c r="B305" s="111"/>
      <c r="C305" s="112"/>
      <c r="D305" s="112"/>
      <c r="E305" s="112"/>
      <c r="F305" s="112"/>
      <c r="G305" s="113"/>
      <c r="H305" s="113"/>
    </row>
    <row r="306" spans="1:8" s="25" customFormat="1" x14ac:dyDescent="0.2">
      <c r="A306" s="110"/>
      <c r="B306" s="111"/>
      <c r="C306" s="112"/>
      <c r="D306" s="112"/>
      <c r="E306" s="112"/>
      <c r="F306" s="112"/>
      <c r="G306" s="113"/>
      <c r="H306" s="113"/>
    </row>
    <row r="307" spans="1:8" s="25" customFormat="1" x14ac:dyDescent="0.2">
      <c r="A307" s="110"/>
      <c r="B307" s="111"/>
      <c r="C307" s="112"/>
      <c r="D307" s="112"/>
      <c r="E307" s="112"/>
      <c r="F307" s="112"/>
      <c r="G307" s="113"/>
      <c r="H307" s="113"/>
    </row>
    <row r="308" spans="1:8" s="25" customFormat="1" x14ac:dyDescent="0.2">
      <c r="A308" s="110"/>
      <c r="B308" s="111"/>
      <c r="C308" s="112"/>
      <c r="D308" s="112"/>
      <c r="E308" s="112"/>
      <c r="F308" s="112"/>
      <c r="G308" s="113"/>
      <c r="H308" s="113"/>
    </row>
    <row r="309" spans="1:8" s="25" customFormat="1" x14ac:dyDescent="0.2">
      <c r="A309" s="110"/>
      <c r="B309" s="111"/>
      <c r="C309" s="112"/>
      <c r="D309" s="112"/>
      <c r="E309" s="112"/>
      <c r="F309" s="112"/>
      <c r="G309" s="113"/>
      <c r="H309" s="113"/>
    </row>
    <row r="310" spans="1:8" s="25" customFormat="1" x14ac:dyDescent="0.2">
      <c r="A310" s="110"/>
      <c r="B310" s="111"/>
      <c r="C310" s="112"/>
      <c r="D310" s="112"/>
      <c r="E310" s="112"/>
      <c r="F310" s="112"/>
      <c r="G310" s="113"/>
      <c r="H310" s="113"/>
    </row>
    <row r="311" spans="1:8" s="25" customFormat="1" x14ac:dyDescent="0.2">
      <c r="A311" s="110"/>
      <c r="B311" s="111"/>
      <c r="C311" s="112"/>
      <c r="D311" s="112"/>
      <c r="E311" s="112"/>
      <c r="F311" s="112"/>
      <c r="G311" s="113"/>
      <c r="H311" s="113"/>
    </row>
    <row r="312" spans="1:8" s="25" customFormat="1" x14ac:dyDescent="0.2">
      <c r="A312" s="110"/>
      <c r="B312" s="111"/>
      <c r="C312" s="112"/>
      <c r="D312" s="112"/>
      <c r="E312" s="112"/>
      <c r="F312" s="112"/>
      <c r="G312" s="113"/>
      <c r="H312" s="113"/>
    </row>
    <row r="313" spans="1:8" s="25" customFormat="1" x14ac:dyDescent="0.2">
      <c r="A313" s="110"/>
      <c r="B313" s="111"/>
      <c r="C313" s="112"/>
      <c r="D313" s="112"/>
      <c r="E313" s="112"/>
      <c r="F313" s="112"/>
      <c r="G313" s="113"/>
      <c r="H313" s="113"/>
    </row>
    <row r="314" spans="1:8" s="25" customFormat="1" x14ac:dyDescent="0.2">
      <c r="A314" s="110"/>
      <c r="B314" s="111"/>
      <c r="C314" s="112"/>
      <c r="D314" s="112"/>
      <c r="E314" s="112"/>
      <c r="F314" s="112"/>
      <c r="G314" s="113"/>
      <c r="H314" s="113"/>
    </row>
    <row r="315" spans="1:8" s="25" customFormat="1" x14ac:dyDescent="0.2">
      <c r="A315" s="110"/>
      <c r="B315" s="111"/>
      <c r="C315" s="112"/>
      <c r="D315" s="112"/>
      <c r="E315" s="112"/>
      <c r="F315" s="112"/>
      <c r="G315" s="113"/>
      <c r="H315" s="113"/>
    </row>
    <row r="316" spans="1:8" s="25" customFormat="1" x14ac:dyDescent="0.2">
      <c r="A316" s="110"/>
      <c r="B316" s="111"/>
      <c r="C316" s="112"/>
      <c r="D316" s="112"/>
      <c r="E316" s="112"/>
      <c r="F316" s="112"/>
      <c r="G316" s="113"/>
      <c r="H316" s="113"/>
    </row>
    <row r="317" spans="1:8" s="25" customFormat="1" x14ac:dyDescent="0.2">
      <c r="A317" s="110"/>
      <c r="B317" s="111"/>
      <c r="C317" s="112"/>
      <c r="D317" s="112"/>
      <c r="E317" s="112"/>
      <c r="F317" s="112"/>
      <c r="G317" s="113"/>
      <c r="H317" s="113"/>
    </row>
    <row r="318" spans="1:8" s="25" customFormat="1" x14ac:dyDescent="0.2">
      <c r="A318" s="110"/>
      <c r="B318" s="111"/>
      <c r="C318" s="112"/>
      <c r="D318" s="112"/>
      <c r="E318" s="112"/>
      <c r="F318" s="112"/>
      <c r="G318" s="113"/>
      <c r="H318" s="113"/>
    </row>
    <row r="319" spans="1:8" s="25" customFormat="1" x14ac:dyDescent="0.2">
      <c r="A319" s="110"/>
      <c r="B319" s="111"/>
      <c r="C319" s="112"/>
      <c r="D319" s="112"/>
      <c r="E319" s="112"/>
      <c r="F319" s="112"/>
      <c r="G319" s="113"/>
      <c r="H319" s="113"/>
    </row>
    <row r="320" spans="1:8" s="25" customFormat="1" x14ac:dyDescent="0.2">
      <c r="A320" s="110"/>
      <c r="B320" s="111"/>
      <c r="C320" s="112"/>
      <c r="D320" s="112"/>
      <c r="E320" s="112"/>
      <c r="F320" s="112"/>
      <c r="G320" s="113"/>
      <c r="H320" s="113"/>
    </row>
    <row r="321" spans="1:8" s="25" customFormat="1" x14ac:dyDescent="0.2">
      <c r="A321" s="110"/>
      <c r="B321" s="111"/>
      <c r="C321" s="112"/>
      <c r="D321" s="112"/>
      <c r="E321" s="112"/>
      <c r="F321" s="112"/>
      <c r="G321" s="113"/>
      <c r="H321" s="113"/>
    </row>
    <row r="322" spans="1:8" s="25" customFormat="1" x14ac:dyDescent="0.2">
      <c r="A322" s="110"/>
      <c r="B322" s="111"/>
      <c r="C322" s="112"/>
      <c r="D322" s="112"/>
      <c r="E322" s="112"/>
      <c r="F322" s="112"/>
      <c r="G322" s="113"/>
      <c r="H322" s="113"/>
    </row>
    <row r="323" spans="1:8" s="25" customFormat="1" x14ac:dyDescent="0.2">
      <c r="A323" s="110"/>
      <c r="B323" s="111"/>
      <c r="C323" s="112"/>
      <c r="D323" s="112"/>
      <c r="E323" s="112"/>
      <c r="F323" s="112"/>
      <c r="G323" s="113"/>
      <c r="H323" s="113"/>
    </row>
    <row r="324" spans="1:8" s="25" customFormat="1" x14ac:dyDescent="0.2">
      <c r="A324" s="110"/>
      <c r="B324" s="111"/>
      <c r="C324" s="112"/>
      <c r="D324" s="112"/>
      <c r="E324" s="112"/>
      <c r="F324" s="112"/>
      <c r="G324" s="113"/>
      <c r="H324" s="113"/>
    </row>
    <row r="325" spans="1:8" s="25" customFormat="1" x14ac:dyDescent="0.2">
      <c r="A325" s="110"/>
      <c r="B325" s="111"/>
      <c r="C325" s="112"/>
      <c r="D325" s="112"/>
      <c r="E325" s="112"/>
      <c r="F325" s="112"/>
      <c r="G325" s="113"/>
      <c r="H325" s="113"/>
    </row>
    <row r="326" spans="1:8" s="25" customFormat="1" x14ac:dyDescent="0.2">
      <c r="A326" s="110"/>
      <c r="B326" s="111"/>
      <c r="C326" s="112"/>
      <c r="D326" s="112"/>
      <c r="E326" s="112"/>
      <c r="F326" s="112"/>
      <c r="G326" s="113"/>
      <c r="H326" s="113"/>
    </row>
    <row r="327" spans="1:8" s="25" customFormat="1" x14ac:dyDescent="0.2">
      <c r="A327" s="110"/>
      <c r="B327" s="111"/>
      <c r="C327" s="112"/>
      <c r="D327" s="112"/>
      <c r="E327" s="112"/>
      <c r="F327" s="112"/>
      <c r="G327" s="113"/>
      <c r="H327" s="113"/>
    </row>
    <row r="328" spans="1:8" s="25" customFormat="1" x14ac:dyDescent="0.2">
      <c r="A328" s="110"/>
      <c r="B328" s="111"/>
      <c r="C328" s="112"/>
      <c r="D328" s="112"/>
      <c r="E328" s="112"/>
      <c r="F328" s="112"/>
      <c r="G328" s="113"/>
      <c r="H328" s="113"/>
    </row>
    <row r="329" spans="1:8" s="25" customFormat="1" x14ac:dyDescent="0.2">
      <c r="A329" s="110"/>
      <c r="B329" s="111"/>
      <c r="C329" s="112"/>
      <c r="D329" s="112"/>
      <c r="E329" s="112"/>
      <c r="F329" s="112"/>
      <c r="G329" s="113"/>
      <c r="H329" s="113"/>
    </row>
    <row r="330" spans="1:8" s="25" customFormat="1" x14ac:dyDescent="0.2">
      <c r="A330" s="110"/>
      <c r="B330" s="111"/>
      <c r="C330" s="112"/>
      <c r="D330" s="112"/>
      <c r="E330" s="112"/>
      <c r="F330" s="112"/>
      <c r="G330" s="113"/>
      <c r="H330" s="113"/>
    </row>
    <row r="331" spans="1:8" s="25" customFormat="1" x14ac:dyDescent="0.2">
      <c r="A331" s="110"/>
      <c r="B331" s="111"/>
      <c r="C331" s="112"/>
      <c r="D331" s="112"/>
      <c r="E331" s="112"/>
      <c r="F331" s="112"/>
      <c r="G331" s="113"/>
      <c r="H331" s="113"/>
    </row>
    <row r="332" spans="1:8" s="25" customFormat="1" x14ac:dyDescent="0.2">
      <c r="A332" s="110"/>
      <c r="B332" s="111"/>
      <c r="C332" s="112"/>
      <c r="D332" s="112"/>
      <c r="E332" s="112"/>
      <c r="F332" s="112"/>
      <c r="G332" s="113"/>
      <c r="H332" s="113"/>
    </row>
    <row r="333" spans="1:8" s="25" customFormat="1" x14ac:dyDescent="0.2">
      <c r="A333" s="110"/>
      <c r="B333" s="111"/>
      <c r="C333" s="112"/>
      <c r="D333" s="112"/>
      <c r="E333" s="112"/>
      <c r="F333" s="112"/>
      <c r="G333" s="113"/>
      <c r="H333" s="113"/>
    </row>
    <row r="334" spans="1:8" s="25" customFormat="1" x14ac:dyDescent="0.2">
      <c r="A334" s="110"/>
      <c r="B334" s="111"/>
      <c r="C334" s="112"/>
      <c r="D334" s="112"/>
      <c r="E334" s="112"/>
      <c r="F334" s="112"/>
      <c r="G334" s="113"/>
      <c r="H334" s="113"/>
    </row>
    <row r="335" spans="1:8" s="25" customFormat="1" x14ac:dyDescent="0.2">
      <c r="A335" s="110"/>
      <c r="B335" s="111"/>
      <c r="C335" s="112"/>
      <c r="D335" s="112"/>
      <c r="E335" s="112"/>
      <c r="F335" s="112"/>
      <c r="G335" s="113"/>
      <c r="H335" s="113"/>
    </row>
    <row r="336" spans="1:8" s="25" customFormat="1" x14ac:dyDescent="0.2">
      <c r="A336" s="110"/>
      <c r="B336" s="111"/>
      <c r="C336" s="112"/>
      <c r="D336" s="112"/>
      <c r="E336" s="112"/>
      <c r="F336" s="112"/>
      <c r="G336" s="113"/>
      <c r="H336" s="113"/>
    </row>
    <row r="337" spans="1:8" s="25" customFormat="1" x14ac:dyDescent="0.2">
      <c r="A337" s="110"/>
      <c r="B337" s="111"/>
      <c r="C337" s="112"/>
      <c r="D337" s="112"/>
      <c r="E337" s="112"/>
      <c r="F337" s="112"/>
      <c r="G337" s="113"/>
      <c r="H337" s="113"/>
    </row>
    <row r="338" spans="1:8" s="25" customFormat="1" x14ac:dyDescent="0.2">
      <c r="A338" s="110"/>
      <c r="B338" s="111"/>
      <c r="C338" s="112"/>
      <c r="D338" s="112"/>
      <c r="E338" s="112"/>
      <c r="F338" s="112"/>
      <c r="G338" s="113"/>
      <c r="H338" s="113"/>
    </row>
    <row r="339" spans="1:8" s="25" customFormat="1" x14ac:dyDescent="0.2">
      <c r="A339" s="110"/>
      <c r="B339" s="111"/>
      <c r="C339" s="112"/>
      <c r="D339" s="112"/>
      <c r="E339" s="112"/>
      <c r="F339" s="112"/>
      <c r="G339" s="113"/>
      <c r="H339" s="113"/>
    </row>
    <row r="340" spans="1:8" s="25" customFormat="1" x14ac:dyDescent="0.2">
      <c r="A340" s="110"/>
      <c r="B340" s="111"/>
      <c r="C340" s="112"/>
      <c r="D340" s="112"/>
      <c r="E340" s="112"/>
      <c r="F340" s="112"/>
      <c r="G340" s="113"/>
      <c r="H340" s="113"/>
    </row>
    <row r="341" spans="1:8" s="25" customFormat="1" x14ac:dyDescent="0.2">
      <c r="A341" s="110"/>
      <c r="B341" s="111"/>
      <c r="C341" s="112"/>
      <c r="D341" s="112"/>
      <c r="E341" s="112"/>
      <c r="F341" s="112"/>
      <c r="G341" s="113"/>
      <c r="H341" s="113"/>
    </row>
    <row r="342" spans="1:8" s="25" customFormat="1" x14ac:dyDescent="0.2">
      <c r="A342" s="110"/>
      <c r="B342" s="111"/>
      <c r="C342" s="112"/>
      <c r="D342" s="112"/>
      <c r="E342" s="112"/>
      <c r="F342" s="112"/>
      <c r="G342" s="113"/>
      <c r="H342" s="113"/>
    </row>
    <row r="343" spans="1:8" s="25" customFormat="1" x14ac:dyDescent="0.2">
      <c r="A343" s="110"/>
      <c r="B343" s="111"/>
      <c r="C343" s="112"/>
      <c r="D343" s="112"/>
      <c r="E343" s="112"/>
      <c r="F343" s="112"/>
      <c r="G343" s="113"/>
      <c r="H343" s="113"/>
    </row>
    <row r="344" spans="1:8" s="25" customFormat="1" x14ac:dyDescent="0.2">
      <c r="A344" s="110"/>
      <c r="B344" s="111"/>
      <c r="C344" s="112"/>
      <c r="D344" s="112"/>
      <c r="E344" s="112"/>
      <c r="F344" s="112"/>
      <c r="G344" s="113"/>
      <c r="H344" s="113"/>
    </row>
    <row r="345" spans="1:8" s="25" customFormat="1" x14ac:dyDescent="0.2">
      <c r="A345" s="110"/>
      <c r="B345" s="111"/>
      <c r="C345" s="112"/>
      <c r="D345" s="112"/>
      <c r="E345" s="112"/>
      <c r="F345" s="112"/>
      <c r="G345" s="113"/>
      <c r="H345" s="113"/>
    </row>
    <row r="346" spans="1:8" s="25" customFormat="1" x14ac:dyDescent="0.2">
      <c r="A346" s="110"/>
      <c r="B346" s="111"/>
      <c r="C346" s="112"/>
      <c r="D346" s="112"/>
      <c r="E346" s="112"/>
      <c r="F346" s="112"/>
      <c r="G346" s="113"/>
      <c r="H346" s="113"/>
    </row>
    <row r="347" spans="1:8" s="25" customFormat="1" x14ac:dyDescent="0.2">
      <c r="A347" s="110"/>
      <c r="B347" s="111"/>
      <c r="C347" s="112"/>
      <c r="D347" s="112"/>
      <c r="E347" s="112"/>
      <c r="F347" s="112"/>
      <c r="G347" s="113"/>
      <c r="H347" s="113"/>
    </row>
    <row r="348" spans="1:8" s="25" customFormat="1" x14ac:dyDescent="0.2">
      <c r="A348" s="110"/>
      <c r="B348" s="111"/>
      <c r="C348" s="112"/>
      <c r="D348" s="112"/>
      <c r="E348" s="112"/>
      <c r="F348" s="112"/>
      <c r="G348" s="113"/>
      <c r="H348" s="113"/>
    </row>
    <row r="349" spans="1:8" s="25" customFormat="1" x14ac:dyDescent="0.2">
      <c r="A349" s="110"/>
      <c r="B349" s="111"/>
      <c r="C349" s="112"/>
      <c r="D349" s="112"/>
      <c r="E349" s="112"/>
      <c r="F349" s="112"/>
      <c r="G349" s="113"/>
      <c r="H349" s="113"/>
    </row>
    <row r="350" spans="1:8" s="25" customFormat="1" x14ac:dyDescent="0.2">
      <c r="A350" s="110"/>
      <c r="B350" s="111"/>
      <c r="C350" s="112"/>
      <c r="D350" s="112"/>
      <c r="E350" s="112"/>
      <c r="F350" s="112"/>
      <c r="G350" s="113"/>
      <c r="H350" s="113"/>
    </row>
    <row r="351" spans="1:8" s="25" customFormat="1" x14ac:dyDescent="0.2">
      <c r="A351" s="110"/>
      <c r="B351" s="111"/>
      <c r="C351" s="112"/>
      <c r="D351" s="112"/>
      <c r="E351" s="112"/>
      <c r="F351" s="112"/>
      <c r="G351" s="113"/>
      <c r="H351" s="113"/>
    </row>
    <row r="352" spans="1:8" s="25" customFormat="1" x14ac:dyDescent="0.2">
      <c r="A352" s="110"/>
      <c r="B352" s="111"/>
      <c r="C352" s="112"/>
      <c r="D352" s="112"/>
      <c r="E352" s="112"/>
      <c r="F352" s="112"/>
      <c r="G352" s="113"/>
      <c r="H352" s="113"/>
    </row>
    <row r="353" spans="1:8" s="25" customFormat="1" x14ac:dyDescent="0.2">
      <c r="A353" s="110"/>
      <c r="B353" s="111"/>
      <c r="C353" s="112"/>
      <c r="D353" s="112"/>
      <c r="E353" s="112"/>
      <c r="F353" s="112"/>
      <c r="G353" s="113"/>
      <c r="H353" s="113"/>
    </row>
    <row r="354" spans="1:8" s="25" customFormat="1" x14ac:dyDescent="0.2">
      <c r="A354" s="110"/>
      <c r="B354" s="111"/>
      <c r="C354" s="112"/>
      <c r="D354" s="112"/>
      <c r="E354" s="112"/>
      <c r="F354" s="112"/>
      <c r="G354" s="113"/>
      <c r="H354" s="113"/>
    </row>
    <row r="355" spans="1:8" s="25" customFormat="1" x14ac:dyDescent="0.2">
      <c r="A355" s="110"/>
      <c r="B355" s="111"/>
      <c r="C355" s="112"/>
      <c r="D355" s="112"/>
      <c r="E355" s="112"/>
      <c r="F355" s="112"/>
      <c r="G355" s="113"/>
      <c r="H355" s="113"/>
    </row>
    <row r="356" spans="1:8" s="25" customFormat="1" x14ac:dyDescent="0.2">
      <c r="A356" s="110"/>
      <c r="B356" s="111"/>
      <c r="C356" s="112"/>
      <c r="D356" s="112"/>
      <c r="E356" s="112"/>
      <c r="F356" s="112"/>
      <c r="G356" s="113"/>
      <c r="H356" s="113"/>
    </row>
    <row r="357" spans="1:8" s="25" customFormat="1" x14ac:dyDescent="0.2">
      <c r="A357" s="110"/>
      <c r="B357" s="111"/>
      <c r="C357" s="112"/>
      <c r="D357" s="112"/>
      <c r="E357" s="112"/>
      <c r="F357" s="112"/>
      <c r="G357" s="113"/>
      <c r="H357" s="113"/>
    </row>
    <row r="358" spans="1:8" s="25" customFormat="1" x14ac:dyDescent="0.2">
      <c r="A358" s="110"/>
      <c r="B358" s="111"/>
      <c r="C358" s="112"/>
      <c r="D358" s="112"/>
      <c r="E358" s="112"/>
      <c r="F358" s="112"/>
      <c r="G358" s="113"/>
      <c r="H358" s="113"/>
    </row>
    <row r="359" spans="1:8" s="25" customFormat="1" x14ac:dyDescent="0.2">
      <c r="A359" s="110"/>
      <c r="B359" s="111"/>
      <c r="C359" s="112"/>
      <c r="D359" s="112"/>
      <c r="E359" s="112"/>
      <c r="F359" s="112"/>
      <c r="G359" s="113"/>
      <c r="H359" s="113"/>
    </row>
    <row r="360" spans="1:8" s="25" customFormat="1" x14ac:dyDescent="0.2">
      <c r="A360" s="110"/>
      <c r="B360" s="111"/>
      <c r="C360" s="112"/>
      <c r="D360" s="112"/>
      <c r="E360" s="112"/>
      <c r="F360" s="112"/>
      <c r="G360" s="113"/>
      <c r="H360" s="113"/>
    </row>
    <row r="361" spans="1:8" s="25" customFormat="1" x14ac:dyDescent="0.2">
      <c r="A361" s="110"/>
      <c r="B361" s="111"/>
      <c r="C361" s="112"/>
      <c r="D361" s="112"/>
      <c r="E361" s="112"/>
      <c r="F361" s="112"/>
      <c r="G361" s="113"/>
      <c r="H361" s="113"/>
    </row>
    <row r="362" spans="1:8" s="25" customFormat="1" x14ac:dyDescent="0.2">
      <c r="A362" s="110"/>
      <c r="B362" s="111"/>
      <c r="C362" s="112"/>
      <c r="D362" s="112"/>
      <c r="E362" s="112"/>
      <c r="F362" s="112"/>
      <c r="G362" s="113"/>
      <c r="H362" s="113"/>
    </row>
    <row r="363" spans="1:8" s="25" customFormat="1" x14ac:dyDescent="0.2">
      <c r="A363" s="110"/>
      <c r="B363" s="111"/>
      <c r="C363" s="112"/>
      <c r="D363" s="112"/>
      <c r="E363" s="112"/>
      <c r="F363" s="112"/>
      <c r="G363" s="113"/>
      <c r="H363" s="113"/>
    </row>
    <row r="364" spans="1:8" s="25" customFormat="1" x14ac:dyDescent="0.2">
      <c r="A364" s="110"/>
      <c r="B364" s="111"/>
      <c r="C364" s="112"/>
      <c r="D364" s="112"/>
      <c r="E364" s="112"/>
      <c r="F364" s="112"/>
      <c r="G364" s="113"/>
      <c r="H364" s="113"/>
    </row>
    <row r="365" spans="1:8" s="25" customFormat="1" x14ac:dyDescent="0.2">
      <c r="A365" s="110"/>
      <c r="B365" s="111"/>
      <c r="C365" s="112"/>
      <c r="D365" s="112"/>
      <c r="E365" s="112"/>
      <c r="F365" s="112"/>
      <c r="G365" s="113"/>
      <c r="H365" s="113"/>
    </row>
    <row r="366" spans="1:8" s="25" customFormat="1" x14ac:dyDescent="0.2">
      <c r="A366" s="110"/>
      <c r="B366" s="111"/>
      <c r="C366" s="112"/>
      <c r="D366" s="112"/>
      <c r="E366" s="112"/>
      <c r="F366" s="112"/>
      <c r="G366" s="113"/>
      <c r="H366" s="113"/>
    </row>
    <row r="367" spans="1:8" s="25" customFormat="1" x14ac:dyDescent="0.2">
      <c r="A367" s="110"/>
      <c r="B367" s="111"/>
      <c r="C367" s="112"/>
      <c r="D367" s="112"/>
      <c r="E367" s="112"/>
      <c r="F367" s="112"/>
      <c r="G367" s="113"/>
      <c r="H367" s="113"/>
    </row>
    <row r="368" spans="1:8" s="25" customFormat="1" x14ac:dyDescent="0.2">
      <c r="A368" s="110"/>
      <c r="B368" s="111"/>
      <c r="C368" s="112"/>
      <c r="D368" s="112"/>
      <c r="E368" s="112"/>
      <c r="F368" s="112"/>
      <c r="G368" s="113"/>
      <c r="H368" s="113"/>
    </row>
    <row r="369" spans="1:8" s="25" customFormat="1" x14ac:dyDescent="0.2">
      <c r="A369" s="110"/>
      <c r="B369" s="111"/>
      <c r="C369" s="112"/>
      <c r="D369" s="112"/>
      <c r="E369" s="112"/>
      <c r="F369" s="112"/>
      <c r="G369" s="113"/>
      <c r="H369" s="113"/>
    </row>
    <row r="370" spans="1:8" s="25" customFormat="1" x14ac:dyDescent="0.2">
      <c r="A370" s="110"/>
      <c r="B370" s="111"/>
      <c r="C370" s="112"/>
      <c r="D370" s="112"/>
      <c r="E370" s="112"/>
      <c r="F370" s="112"/>
      <c r="G370" s="113"/>
      <c r="H370" s="113"/>
    </row>
    <row r="371" spans="1:8" s="25" customFormat="1" x14ac:dyDescent="0.2">
      <c r="A371" s="110"/>
      <c r="B371" s="111"/>
      <c r="C371" s="112"/>
      <c r="D371" s="112"/>
      <c r="E371" s="112"/>
      <c r="F371" s="112"/>
      <c r="G371" s="113"/>
      <c r="H371" s="113"/>
    </row>
    <row r="372" spans="1:8" s="25" customFormat="1" x14ac:dyDescent="0.2">
      <c r="A372" s="110"/>
      <c r="B372" s="111"/>
      <c r="C372" s="112"/>
      <c r="D372" s="112"/>
      <c r="E372" s="112"/>
      <c r="F372" s="112"/>
      <c r="G372" s="113"/>
      <c r="H372" s="113"/>
    </row>
    <row r="373" spans="1:8" s="25" customFormat="1" x14ac:dyDescent="0.2">
      <c r="A373" s="110"/>
      <c r="B373" s="111"/>
      <c r="C373" s="112"/>
      <c r="D373" s="112"/>
      <c r="E373" s="112"/>
      <c r="F373" s="112"/>
      <c r="G373" s="113"/>
      <c r="H373" s="113"/>
    </row>
    <row r="374" spans="1:8" s="25" customFormat="1" x14ac:dyDescent="0.2">
      <c r="A374" s="110"/>
      <c r="B374" s="111"/>
      <c r="C374" s="112"/>
      <c r="D374" s="112"/>
      <c r="E374" s="112"/>
      <c r="F374" s="112"/>
      <c r="G374" s="113"/>
      <c r="H374" s="113"/>
    </row>
    <row r="375" spans="1:8" s="25" customFormat="1" x14ac:dyDescent="0.2">
      <c r="A375" s="110"/>
      <c r="B375" s="111"/>
      <c r="C375" s="112"/>
      <c r="D375" s="112"/>
      <c r="E375" s="112"/>
      <c r="F375" s="112"/>
      <c r="G375" s="113"/>
      <c r="H375" s="113"/>
    </row>
    <row r="376" spans="1:8" s="25" customFormat="1" x14ac:dyDescent="0.2">
      <c r="A376" s="110"/>
      <c r="B376" s="111"/>
      <c r="C376" s="112"/>
      <c r="D376" s="112"/>
      <c r="E376" s="112"/>
      <c r="F376" s="112"/>
      <c r="G376" s="113"/>
      <c r="H376" s="113"/>
    </row>
    <row r="377" spans="1:8" s="25" customFormat="1" x14ac:dyDescent="0.2">
      <c r="A377" s="110"/>
      <c r="B377" s="111"/>
      <c r="C377" s="112"/>
      <c r="D377" s="112"/>
      <c r="E377" s="112"/>
      <c r="F377" s="112"/>
      <c r="G377" s="113"/>
      <c r="H377" s="113"/>
    </row>
    <row r="378" spans="1:8" s="25" customFormat="1" x14ac:dyDescent="0.2">
      <c r="A378" s="110"/>
      <c r="B378" s="111"/>
      <c r="C378" s="112"/>
      <c r="D378" s="112"/>
      <c r="E378" s="112"/>
      <c r="F378" s="112"/>
      <c r="G378" s="113"/>
      <c r="H378" s="113"/>
    </row>
    <row r="379" spans="1:8" s="25" customFormat="1" x14ac:dyDescent="0.2">
      <c r="A379" s="110"/>
      <c r="B379" s="111"/>
      <c r="C379" s="112"/>
      <c r="D379" s="112"/>
      <c r="E379" s="112"/>
      <c r="F379" s="112"/>
      <c r="G379" s="113"/>
      <c r="H379" s="113"/>
    </row>
    <row r="380" spans="1:8" s="25" customFormat="1" x14ac:dyDescent="0.2">
      <c r="A380" s="110"/>
      <c r="B380" s="111"/>
      <c r="C380" s="112"/>
      <c r="D380" s="112"/>
      <c r="E380" s="112"/>
      <c r="F380" s="112"/>
      <c r="G380" s="113"/>
      <c r="H380" s="113"/>
    </row>
    <row r="381" spans="1:8" s="25" customFormat="1" x14ac:dyDescent="0.2">
      <c r="A381" s="110"/>
      <c r="B381" s="111"/>
      <c r="C381" s="112"/>
      <c r="D381" s="112"/>
      <c r="E381" s="112"/>
      <c r="F381" s="112"/>
      <c r="G381" s="113"/>
      <c r="H381" s="113"/>
    </row>
    <row r="382" spans="1:8" s="25" customFormat="1" x14ac:dyDescent="0.2">
      <c r="A382" s="110"/>
      <c r="B382" s="111"/>
      <c r="C382" s="112"/>
      <c r="D382" s="112"/>
      <c r="E382" s="112"/>
      <c r="F382" s="112"/>
      <c r="G382" s="113"/>
      <c r="H382" s="113"/>
    </row>
    <row r="383" spans="1:8" s="25" customFormat="1" x14ac:dyDescent="0.2">
      <c r="A383" s="110"/>
      <c r="B383" s="111"/>
      <c r="C383" s="112"/>
      <c r="D383" s="112"/>
      <c r="E383" s="112"/>
      <c r="F383" s="112"/>
      <c r="G383" s="113"/>
      <c r="H383" s="113"/>
    </row>
    <row r="384" spans="1:8" s="25" customFormat="1" x14ac:dyDescent="0.2">
      <c r="A384" s="110"/>
      <c r="B384" s="111"/>
      <c r="C384" s="112"/>
      <c r="D384" s="112"/>
      <c r="E384" s="112"/>
      <c r="F384" s="112"/>
      <c r="G384" s="113"/>
      <c r="H384" s="113"/>
    </row>
    <row r="385" spans="1:8" s="25" customFormat="1" x14ac:dyDescent="0.2">
      <c r="A385" s="110"/>
      <c r="B385" s="111"/>
      <c r="C385" s="112"/>
      <c r="D385" s="112"/>
      <c r="E385" s="112"/>
      <c r="F385" s="112"/>
      <c r="G385" s="113"/>
      <c r="H385" s="113"/>
    </row>
    <row r="386" spans="1:8" s="25" customFormat="1" x14ac:dyDescent="0.2">
      <c r="A386" s="110"/>
      <c r="B386" s="111"/>
      <c r="C386" s="112"/>
      <c r="D386" s="112"/>
      <c r="E386" s="112"/>
      <c r="F386" s="112"/>
      <c r="G386" s="113"/>
      <c r="H386" s="113"/>
    </row>
    <row r="387" spans="1:8" s="25" customFormat="1" x14ac:dyDescent="0.2">
      <c r="A387" s="110"/>
      <c r="B387" s="111"/>
      <c r="C387" s="112"/>
      <c r="D387" s="112"/>
      <c r="E387" s="112"/>
      <c r="F387" s="112"/>
      <c r="G387" s="113"/>
      <c r="H387" s="113"/>
    </row>
    <row r="388" spans="1:8" s="25" customFormat="1" x14ac:dyDescent="0.2">
      <c r="A388" s="110"/>
      <c r="B388" s="111"/>
      <c r="C388" s="112"/>
      <c r="D388" s="112"/>
      <c r="E388" s="112"/>
      <c r="F388" s="112"/>
      <c r="G388" s="113"/>
      <c r="H388" s="113"/>
    </row>
    <row r="389" spans="1:8" s="25" customFormat="1" x14ac:dyDescent="0.2">
      <c r="A389" s="110"/>
      <c r="B389" s="111"/>
      <c r="C389" s="112"/>
      <c r="D389" s="112"/>
      <c r="E389" s="112"/>
      <c r="F389" s="112"/>
      <c r="G389" s="113"/>
      <c r="H389" s="113"/>
    </row>
    <row r="390" spans="1:8" s="25" customFormat="1" x14ac:dyDescent="0.2">
      <c r="A390" s="110"/>
      <c r="B390" s="111"/>
      <c r="C390" s="112"/>
      <c r="D390" s="112"/>
      <c r="E390" s="112"/>
      <c r="F390" s="112"/>
      <c r="G390" s="113"/>
      <c r="H390" s="113"/>
    </row>
    <row r="391" spans="1:8" s="25" customFormat="1" x14ac:dyDescent="0.2">
      <c r="A391" s="110"/>
      <c r="B391" s="111"/>
      <c r="C391" s="112"/>
      <c r="D391" s="112"/>
      <c r="E391" s="112"/>
      <c r="F391" s="112"/>
      <c r="G391" s="113"/>
      <c r="H391" s="113"/>
    </row>
    <row r="392" spans="1:8" s="25" customFormat="1" x14ac:dyDescent="0.2">
      <c r="A392" s="110"/>
      <c r="B392" s="111"/>
      <c r="C392" s="112"/>
      <c r="D392" s="112"/>
      <c r="E392" s="112"/>
      <c r="F392" s="112"/>
      <c r="G392" s="113"/>
      <c r="H392" s="113"/>
    </row>
    <row r="393" spans="1:8" s="25" customFormat="1" x14ac:dyDescent="0.2">
      <c r="A393" s="110"/>
      <c r="B393" s="111"/>
      <c r="C393" s="112"/>
      <c r="D393" s="112"/>
      <c r="E393" s="112"/>
      <c r="F393" s="112"/>
      <c r="G393" s="113"/>
      <c r="H393" s="113"/>
    </row>
    <row r="394" spans="1:8" s="25" customFormat="1" x14ac:dyDescent="0.2">
      <c r="A394" s="110"/>
      <c r="B394" s="111"/>
      <c r="C394" s="112"/>
      <c r="D394" s="112"/>
      <c r="E394" s="112"/>
      <c r="F394" s="112"/>
      <c r="G394" s="113"/>
      <c r="H394" s="113"/>
    </row>
    <row r="395" spans="1:8" s="25" customFormat="1" x14ac:dyDescent="0.2">
      <c r="A395" s="110"/>
      <c r="B395" s="111"/>
      <c r="C395" s="112"/>
      <c r="D395" s="112"/>
      <c r="E395" s="112"/>
      <c r="F395" s="112"/>
      <c r="G395" s="113"/>
      <c r="H395" s="113"/>
    </row>
    <row r="396" spans="1:8" s="25" customFormat="1" x14ac:dyDescent="0.2">
      <c r="A396" s="110"/>
      <c r="B396" s="111"/>
      <c r="C396" s="112"/>
      <c r="D396" s="112"/>
      <c r="E396" s="112"/>
      <c r="F396" s="112"/>
      <c r="G396" s="113"/>
      <c r="H396" s="113"/>
    </row>
    <row r="397" spans="1:8" s="25" customFormat="1" x14ac:dyDescent="0.2">
      <c r="A397" s="110"/>
      <c r="B397" s="111"/>
      <c r="C397" s="112"/>
      <c r="D397" s="112"/>
      <c r="E397" s="112"/>
      <c r="F397" s="112"/>
      <c r="G397" s="113"/>
      <c r="H397" s="113"/>
    </row>
    <row r="398" spans="1:8" s="25" customFormat="1" x14ac:dyDescent="0.2">
      <c r="A398" s="110"/>
      <c r="B398" s="111"/>
      <c r="C398" s="112"/>
      <c r="D398" s="112"/>
      <c r="E398" s="112"/>
      <c r="F398" s="112"/>
      <c r="G398" s="113"/>
      <c r="H398" s="113"/>
    </row>
    <row r="399" spans="1:8" s="25" customFormat="1" x14ac:dyDescent="0.2">
      <c r="A399" s="110"/>
      <c r="B399" s="111"/>
      <c r="C399" s="112"/>
      <c r="D399" s="112"/>
      <c r="E399" s="112"/>
      <c r="F399" s="112"/>
      <c r="G399" s="113"/>
      <c r="H399" s="113"/>
    </row>
    <row r="400" spans="1:8" s="25" customFormat="1" x14ac:dyDescent="0.2">
      <c r="A400" s="110"/>
      <c r="B400" s="111"/>
      <c r="C400" s="112"/>
      <c r="D400" s="112"/>
      <c r="E400" s="112"/>
      <c r="F400" s="112"/>
      <c r="G400" s="113"/>
      <c r="H400" s="113"/>
    </row>
    <row r="401" spans="1:8" s="25" customFormat="1" x14ac:dyDescent="0.2">
      <c r="A401" s="110"/>
      <c r="B401" s="111"/>
      <c r="C401" s="112"/>
      <c r="D401" s="112"/>
      <c r="E401" s="112"/>
      <c r="F401" s="112"/>
      <c r="G401" s="113"/>
      <c r="H401" s="113"/>
    </row>
    <row r="402" spans="1:8" s="25" customFormat="1" x14ac:dyDescent="0.2">
      <c r="A402" s="110"/>
      <c r="B402" s="111"/>
      <c r="C402" s="112"/>
      <c r="D402" s="112"/>
      <c r="E402" s="112"/>
      <c r="F402" s="112"/>
      <c r="G402" s="113"/>
      <c r="H402" s="113"/>
    </row>
    <row r="403" spans="1:8" s="25" customFormat="1" x14ac:dyDescent="0.2">
      <c r="A403" s="110"/>
      <c r="B403" s="111"/>
      <c r="C403" s="112"/>
      <c r="D403" s="112"/>
      <c r="E403" s="112"/>
      <c r="F403" s="112"/>
      <c r="G403" s="113"/>
      <c r="H403" s="113"/>
    </row>
    <row r="404" spans="1:8" s="25" customFormat="1" x14ac:dyDescent="0.2">
      <c r="A404" s="110"/>
      <c r="B404" s="111"/>
      <c r="C404" s="112"/>
      <c r="D404" s="112"/>
      <c r="E404" s="112"/>
      <c r="F404" s="112"/>
      <c r="G404" s="113"/>
      <c r="H404" s="113"/>
    </row>
    <row r="405" spans="1:8" s="25" customFormat="1" x14ac:dyDescent="0.2">
      <c r="A405" s="110"/>
      <c r="B405" s="111"/>
      <c r="C405" s="112"/>
      <c r="D405" s="112"/>
      <c r="E405" s="112"/>
      <c r="F405" s="112"/>
      <c r="G405" s="113"/>
      <c r="H405" s="113"/>
    </row>
    <row r="406" spans="1:8" s="25" customFormat="1" x14ac:dyDescent="0.2">
      <c r="A406" s="110"/>
      <c r="B406" s="111"/>
      <c r="C406" s="112"/>
      <c r="D406" s="112"/>
      <c r="E406" s="112"/>
      <c r="F406" s="112"/>
      <c r="G406" s="113"/>
      <c r="H406" s="113"/>
    </row>
    <row r="407" spans="1:8" s="25" customFormat="1" x14ac:dyDescent="0.2">
      <c r="A407" s="110"/>
      <c r="B407" s="111"/>
      <c r="C407" s="112"/>
      <c r="D407" s="112"/>
      <c r="E407" s="112"/>
      <c r="F407" s="112"/>
      <c r="G407" s="113"/>
      <c r="H407" s="113"/>
    </row>
    <row r="408" spans="1:8" s="25" customFormat="1" x14ac:dyDescent="0.2">
      <c r="A408" s="110"/>
      <c r="B408" s="111"/>
      <c r="C408" s="112"/>
      <c r="D408" s="112"/>
      <c r="E408" s="112"/>
      <c r="F408" s="112"/>
      <c r="G408" s="113"/>
      <c r="H408" s="113"/>
    </row>
    <row r="409" spans="1:8" s="25" customFormat="1" x14ac:dyDescent="0.2">
      <c r="A409" s="110"/>
      <c r="B409" s="111"/>
      <c r="C409" s="112"/>
      <c r="D409" s="112"/>
      <c r="E409" s="112"/>
      <c r="F409" s="112"/>
      <c r="G409" s="113"/>
      <c r="H409" s="113"/>
    </row>
    <row r="410" spans="1:8" s="25" customFormat="1" x14ac:dyDescent="0.2">
      <c r="A410" s="110"/>
      <c r="B410" s="111"/>
      <c r="C410" s="112"/>
      <c r="D410" s="112"/>
      <c r="E410" s="112"/>
      <c r="F410" s="112"/>
      <c r="G410" s="113"/>
      <c r="H410" s="113"/>
    </row>
    <row r="411" spans="1:8" s="25" customFormat="1" x14ac:dyDescent="0.2">
      <c r="A411" s="110"/>
      <c r="B411" s="111"/>
      <c r="C411" s="112"/>
      <c r="D411" s="112"/>
      <c r="E411" s="112"/>
      <c r="F411" s="112"/>
      <c r="G411" s="113"/>
      <c r="H411" s="113"/>
    </row>
    <row r="412" spans="1:8" s="25" customFormat="1" x14ac:dyDescent="0.2">
      <c r="A412" s="110"/>
      <c r="B412" s="111"/>
      <c r="C412" s="112"/>
      <c r="D412" s="112"/>
      <c r="E412" s="112"/>
      <c r="F412" s="112"/>
      <c r="G412" s="113"/>
      <c r="H412" s="113"/>
    </row>
    <row r="413" spans="1:8" s="25" customFormat="1" x14ac:dyDescent="0.2">
      <c r="A413" s="110"/>
      <c r="B413" s="111"/>
      <c r="C413" s="112"/>
      <c r="D413" s="112"/>
      <c r="E413" s="112"/>
      <c r="F413" s="112"/>
      <c r="G413" s="113"/>
      <c r="H413" s="113"/>
    </row>
    <row r="414" spans="1:8" s="25" customFormat="1" x14ac:dyDescent="0.2">
      <c r="A414" s="110"/>
      <c r="B414" s="111"/>
      <c r="C414" s="112"/>
      <c r="D414" s="112"/>
      <c r="E414" s="112"/>
      <c r="F414" s="112"/>
      <c r="G414" s="113"/>
      <c r="H414" s="113"/>
    </row>
    <row r="415" spans="1:8" s="25" customFormat="1" x14ac:dyDescent="0.2">
      <c r="A415" s="110"/>
      <c r="B415" s="111"/>
      <c r="C415" s="112"/>
      <c r="D415" s="112"/>
      <c r="E415" s="112"/>
      <c r="F415" s="112"/>
      <c r="G415" s="113"/>
      <c r="H415" s="113"/>
    </row>
    <row r="416" spans="1:8" s="25" customFormat="1" x14ac:dyDescent="0.2">
      <c r="A416" s="110"/>
      <c r="B416" s="111"/>
      <c r="C416" s="112"/>
      <c r="D416" s="112"/>
      <c r="E416" s="112"/>
      <c r="F416" s="112"/>
      <c r="G416" s="113"/>
      <c r="H416" s="113"/>
    </row>
    <row r="417" spans="1:8" s="25" customFormat="1" x14ac:dyDescent="0.2">
      <c r="A417" s="110"/>
      <c r="B417" s="111"/>
      <c r="C417" s="112"/>
      <c r="D417" s="112"/>
      <c r="E417" s="112"/>
      <c r="F417" s="112"/>
      <c r="G417" s="113"/>
      <c r="H417" s="113"/>
    </row>
    <row r="418" spans="1:8" s="25" customFormat="1" x14ac:dyDescent="0.2">
      <c r="A418" s="110"/>
      <c r="B418" s="111"/>
      <c r="C418" s="112"/>
      <c r="D418" s="112"/>
      <c r="E418" s="112"/>
      <c r="F418" s="112"/>
      <c r="G418" s="113"/>
      <c r="H418" s="113"/>
    </row>
    <row r="419" spans="1:8" s="25" customFormat="1" x14ac:dyDescent="0.2">
      <c r="A419" s="110"/>
      <c r="B419" s="111"/>
      <c r="C419" s="112"/>
      <c r="D419" s="112"/>
      <c r="E419" s="112"/>
      <c r="F419" s="112"/>
      <c r="G419" s="113"/>
      <c r="H419" s="113"/>
    </row>
    <row r="420" spans="1:8" s="25" customFormat="1" x14ac:dyDescent="0.2">
      <c r="A420" s="110"/>
      <c r="B420" s="111"/>
      <c r="C420" s="112"/>
      <c r="D420" s="112"/>
      <c r="E420" s="112"/>
      <c r="F420" s="112"/>
      <c r="G420" s="113"/>
      <c r="H420" s="113"/>
    </row>
    <row r="421" spans="1:8" s="25" customFormat="1" x14ac:dyDescent="0.2">
      <c r="A421" s="110"/>
      <c r="B421" s="111"/>
      <c r="C421" s="112"/>
      <c r="D421" s="112"/>
      <c r="E421" s="112"/>
      <c r="F421" s="112"/>
      <c r="G421" s="113"/>
      <c r="H421" s="113"/>
    </row>
    <row r="422" spans="1:8" s="25" customFormat="1" x14ac:dyDescent="0.2">
      <c r="A422" s="110"/>
      <c r="B422" s="111"/>
      <c r="C422" s="112"/>
      <c r="D422" s="112"/>
      <c r="E422" s="112"/>
      <c r="F422" s="112"/>
      <c r="G422" s="113"/>
      <c r="H422" s="113"/>
    </row>
    <row r="423" spans="1:8" s="25" customFormat="1" x14ac:dyDescent="0.2">
      <c r="A423" s="110"/>
      <c r="B423" s="111"/>
      <c r="C423" s="112"/>
      <c r="D423" s="112"/>
      <c r="E423" s="112"/>
      <c r="F423" s="112"/>
      <c r="G423" s="113"/>
      <c r="H423" s="113"/>
    </row>
    <row r="424" spans="1:8" s="25" customFormat="1" x14ac:dyDescent="0.2">
      <c r="A424" s="110"/>
      <c r="B424" s="111"/>
      <c r="C424" s="112"/>
      <c r="D424" s="112"/>
      <c r="E424" s="112"/>
      <c r="F424" s="112"/>
      <c r="G424" s="113"/>
      <c r="H424" s="113"/>
    </row>
    <row r="425" spans="1:8" s="25" customFormat="1" x14ac:dyDescent="0.2">
      <c r="A425" s="110"/>
      <c r="B425" s="111"/>
      <c r="C425" s="112"/>
      <c r="D425" s="112"/>
      <c r="E425" s="112"/>
      <c r="F425" s="112"/>
      <c r="G425" s="113"/>
      <c r="H425" s="113"/>
    </row>
    <row r="426" spans="1:8" s="25" customFormat="1" x14ac:dyDescent="0.2">
      <c r="A426" s="110"/>
      <c r="B426" s="111"/>
      <c r="C426" s="112"/>
      <c r="D426" s="112"/>
      <c r="E426" s="112"/>
      <c r="F426" s="112"/>
      <c r="G426" s="113"/>
      <c r="H426" s="113"/>
    </row>
    <row r="427" spans="1:8" s="25" customFormat="1" x14ac:dyDescent="0.2">
      <c r="A427" s="110"/>
      <c r="B427" s="111"/>
      <c r="C427" s="112"/>
      <c r="D427" s="112"/>
      <c r="E427" s="112"/>
      <c r="F427" s="112"/>
      <c r="G427" s="113"/>
      <c r="H427" s="113"/>
    </row>
    <row r="428" spans="1:8" s="25" customFormat="1" x14ac:dyDescent="0.2">
      <c r="A428" s="110"/>
      <c r="B428" s="111"/>
      <c r="C428" s="112"/>
      <c r="D428" s="112"/>
      <c r="E428" s="112"/>
      <c r="F428" s="112"/>
      <c r="G428" s="113"/>
      <c r="H428" s="113"/>
    </row>
    <row r="429" spans="1:8" s="25" customFormat="1" x14ac:dyDescent="0.2">
      <c r="A429" s="110"/>
      <c r="B429" s="111"/>
      <c r="C429" s="112"/>
      <c r="D429" s="112"/>
      <c r="E429" s="112"/>
      <c r="F429" s="112"/>
      <c r="G429" s="113"/>
      <c r="H429" s="113"/>
    </row>
    <row r="430" spans="1:8" s="25" customFormat="1" x14ac:dyDescent="0.2">
      <c r="A430" s="110"/>
      <c r="B430" s="111"/>
      <c r="C430" s="112"/>
      <c r="D430" s="112"/>
      <c r="E430" s="112"/>
      <c r="F430" s="112"/>
      <c r="G430" s="113"/>
      <c r="H430" s="113"/>
    </row>
    <row r="431" spans="1:8" s="25" customFormat="1" x14ac:dyDescent="0.2">
      <c r="A431" s="110"/>
      <c r="B431" s="111"/>
      <c r="C431" s="112"/>
      <c r="D431" s="112"/>
      <c r="E431" s="112"/>
      <c r="F431" s="112"/>
      <c r="G431" s="113"/>
      <c r="H431" s="113"/>
    </row>
    <row r="432" spans="1:8" s="25" customFormat="1" x14ac:dyDescent="0.2">
      <c r="A432" s="110"/>
      <c r="B432" s="111"/>
      <c r="C432" s="112"/>
      <c r="D432" s="112"/>
      <c r="E432" s="112"/>
      <c r="F432" s="112"/>
      <c r="G432" s="113"/>
      <c r="H432" s="113"/>
    </row>
    <row r="433" spans="1:8" s="25" customFormat="1" x14ac:dyDescent="0.2">
      <c r="A433" s="110"/>
      <c r="B433" s="111"/>
      <c r="C433" s="112"/>
      <c r="D433" s="112"/>
      <c r="E433" s="112"/>
      <c r="F433" s="112"/>
      <c r="G433" s="113"/>
      <c r="H433" s="113"/>
    </row>
    <row r="434" spans="1:8" s="25" customFormat="1" x14ac:dyDescent="0.2">
      <c r="A434" s="110"/>
      <c r="B434" s="111"/>
      <c r="C434" s="112"/>
      <c r="D434" s="112"/>
      <c r="E434" s="112"/>
      <c r="F434" s="112"/>
      <c r="G434" s="113"/>
      <c r="H434" s="113"/>
    </row>
    <row r="435" spans="1:8" s="25" customFormat="1" x14ac:dyDescent="0.2">
      <c r="A435" s="110"/>
      <c r="B435" s="111"/>
      <c r="C435" s="112"/>
      <c r="D435" s="112"/>
      <c r="E435" s="112"/>
      <c r="F435" s="112"/>
      <c r="G435" s="113"/>
      <c r="H435" s="113"/>
    </row>
    <row r="436" spans="1:8" s="25" customFormat="1" x14ac:dyDescent="0.2">
      <c r="A436" s="110"/>
      <c r="B436" s="111"/>
      <c r="C436" s="112"/>
      <c r="D436" s="112"/>
      <c r="E436" s="112"/>
      <c r="F436" s="112"/>
      <c r="G436" s="113"/>
      <c r="H436" s="113"/>
    </row>
    <row r="437" spans="1:8" s="25" customFormat="1" x14ac:dyDescent="0.2">
      <c r="A437" s="110"/>
      <c r="B437" s="111"/>
      <c r="C437" s="112"/>
      <c r="D437" s="112"/>
      <c r="E437" s="112"/>
      <c r="F437" s="112"/>
      <c r="G437" s="113"/>
      <c r="H437" s="113"/>
    </row>
    <row r="438" spans="1:8" s="25" customFormat="1" x14ac:dyDescent="0.2">
      <c r="A438" s="110"/>
      <c r="B438" s="111"/>
      <c r="C438" s="112"/>
      <c r="D438" s="112"/>
      <c r="E438" s="112"/>
      <c r="F438" s="112"/>
      <c r="G438" s="113"/>
      <c r="H438" s="113"/>
    </row>
  </sheetData>
  <mergeCells count="29">
    <mergeCell ref="I29:K29"/>
    <mergeCell ref="B22:F22"/>
    <mergeCell ref="B23:F23"/>
    <mergeCell ref="B24:F24"/>
    <mergeCell ref="I25:K25"/>
    <mergeCell ref="B26:F26"/>
    <mergeCell ref="B27:F27"/>
    <mergeCell ref="B28:F28"/>
    <mergeCell ref="A1:L1"/>
    <mergeCell ref="A2:L2"/>
    <mergeCell ref="A3:A4"/>
    <mergeCell ref="B3:F4"/>
    <mergeCell ref="H3:K3"/>
    <mergeCell ref="L3:L4"/>
    <mergeCell ref="B5:F5"/>
    <mergeCell ref="I7:K7"/>
    <mergeCell ref="B8:F8"/>
    <mergeCell ref="B9:F9"/>
    <mergeCell ref="I10:K10"/>
    <mergeCell ref="B12:F12"/>
    <mergeCell ref="B13:F13"/>
    <mergeCell ref="I14:K14"/>
    <mergeCell ref="I21:K21"/>
    <mergeCell ref="B15:F15"/>
    <mergeCell ref="B16:F16"/>
    <mergeCell ref="B17:F17"/>
    <mergeCell ref="I18:K18"/>
    <mergeCell ref="B19:F19"/>
    <mergeCell ref="B20:F20"/>
  </mergeCells>
  <printOptions horizontalCentered="1"/>
  <pageMargins left="0.5" right="0.5" top="0.5" bottom="0.5" header="0.25" footer="0.25"/>
  <pageSetup paperSize="9" scale="44" orientation="portrait"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0"/>
  <dimension ref="A1:O438"/>
  <sheetViews>
    <sheetView workbookViewId="0"/>
  </sheetViews>
  <sheetFormatPr defaultRowHeight="12.75" x14ac:dyDescent="0.2"/>
  <cols>
    <col min="1" max="16384" width="9.140625" style="17"/>
  </cols>
  <sheetData>
    <row r="1" spans="1:10" s="167" customFormat="1" x14ac:dyDescent="0.2"/>
    <row r="2" spans="1:10" s="167" customFormat="1" x14ac:dyDescent="0.2"/>
    <row r="3" spans="1:10" s="167" customFormat="1" x14ac:dyDescent="0.2"/>
    <row r="4" spans="1:10" s="167" customFormat="1" x14ac:dyDescent="0.2"/>
    <row r="5" spans="1:10" s="167" customFormat="1" x14ac:dyDescent="0.2"/>
    <row r="6" spans="1:10" s="167" customFormat="1" x14ac:dyDescent="0.2"/>
    <row r="7" spans="1:10" s="167" customFormat="1" x14ac:dyDescent="0.2"/>
    <row r="8" spans="1:10" s="167" customFormat="1" x14ac:dyDescent="0.2"/>
    <row r="9" spans="1:10" s="167" customFormat="1" x14ac:dyDescent="0.2">
      <c r="A9" s="169"/>
      <c r="B9" s="169"/>
      <c r="C9" s="169"/>
      <c r="D9" s="169"/>
      <c r="E9" s="169"/>
      <c r="F9" s="169"/>
      <c r="G9" s="169"/>
      <c r="H9" s="169"/>
      <c r="I9" s="169"/>
      <c r="J9" s="169"/>
    </row>
    <row r="10" spans="1:10" s="167" customFormat="1" x14ac:dyDescent="0.2">
      <c r="A10" s="169"/>
      <c r="B10" s="169"/>
      <c r="C10" s="169"/>
      <c r="D10" s="169"/>
      <c r="E10" s="169"/>
      <c r="F10" s="169"/>
      <c r="G10" s="169"/>
      <c r="H10" s="169"/>
      <c r="I10" s="169"/>
      <c r="J10" s="169"/>
    </row>
    <row r="11" spans="1:10" s="167" customFormat="1" x14ac:dyDescent="0.2">
      <c r="A11" s="169"/>
      <c r="B11" s="169"/>
      <c r="C11" s="169"/>
      <c r="D11" s="169"/>
      <c r="E11" s="169"/>
      <c r="F11" s="169"/>
      <c r="G11" s="169"/>
      <c r="H11" s="169"/>
      <c r="I11" s="169"/>
      <c r="J11" s="169"/>
    </row>
    <row r="12" spans="1:10" s="167" customFormat="1" x14ac:dyDescent="0.2">
      <c r="A12" s="169"/>
      <c r="B12" s="169"/>
      <c r="C12" s="169"/>
      <c r="D12" s="169"/>
      <c r="E12" s="169"/>
      <c r="F12" s="169"/>
      <c r="G12" s="169"/>
      <c r="H12" s="169"/>
      <c r="I12" s="169"/>
      <c r="J12" s="169"/>
    </row>
    <row r="13" spans="1:10" s="167" customFormat="1" ht="15.75" x14ac:dyDescent="0.25">
      <c r="A13" s="283" t="s">
        <v>53</v>
      </c>
      <c r="B13" s="169"/>
      <c r="C13" s="169"/>
      <c r="D13" s="169"/>
      <c r="E13" s="169"/>
      <c r="F13" s="169"/>
      <c r="G13" s="169"/>
      <c r="H13" s="169"/>
      <c r="I13" s="169"/>
      <c r="J13" s="169"/>
    </row>
    <row r="14" spans="1:10" s="167" customFormat="1" ht="15.75" x14ac:dyDescent="0.25">
      <c r="A14" s="283"/>
      <c r="B14" s="169"/>
      <c r="C14" s="169"/>
      <c r="D14" s="169"/>
      <c r="E14" s="169"/>
      <c r="F14" s="169"/>
      <c r="G14" s="169"/>
      <c r="H14" s="169"/>
      <c r="I14" s="169"/>
      <c r="J14" s="169"/>
    </row>
    <row r="15" spans="1:10" s="167" customFormat="1" ht="15.75" x14ac:dyDescent="0.25">
      <c r="A15" s="283"/>
      <c r="B15" s="169"/>
      <c r="C15" s="169"/>
      <c r="D15" s="169"/>
      <c r="E15" s="169"/>
      <c r="F15" s="169"/>
      <c r="G15" s="169"/>
      <c r="H15" s="169"/>
      <c r="I15" s="169"/>
      <c r="J15" s="169"/>
    </row>
    <row r="16" spans="1:10" s="167" customFormat="1" ht="57" customHeight="1" x14ac:dyDescent="0.2">
      <c r="A16" s="843" t="s">
        <v>527</v>
      </c>
      <c r="B16" s="844"/>
      <c r="C16" s="844"/>
      <c r="D16" s="844"/>
      <c r="E16" s="844"/>
      <c r="F16" s="844"/>
      <c r="G16" s="844"/>
      <c r="H16" s="844"/>
      <c r="I16" s="844"/>
      <c r="J16" s="844"/>
    </row>
    <row r="17" spans="1:15" s="167" customFormat="1" x14ac:dyDescent="0.2">
      <c r="A17" s="169"/>
      <c r="B17" s="169"/>
      <c r="C17" s="169"/>
      <c r="D17" s="169"/>
      <c r="E17" s="169"/>
      <c r="F17" s="169"/>
      <c r="G17" s="169"/>
      <c r="H17" s="169"/>
      <c r="I17" s="169"/>
      <c r="J17" s="169"/>
    </row>
    <row r="18" spans="1:15" s="167" customFormat="1" x14ac:dyDescent="0.2">
      <c r="A18" s="169"/>
      <c r="B18" s="169"/>
      <c r="C18" s="169"/>
      <c r="D18" s="169"/>
      <c r="E18" s="169"/>
      <c r="F18" s="169"/>
      <c r="G18" s="169"/>
      <c r="H18" s="169"/>
      <c r="I18" s="169"/>
      <c r="J18" s="169"/>
    </row>
    <row r="19" spans="1:15" s="167" customFormat="1" x14ac:dyDescent="0.2">
      <c r="A19" s="169"/>
      <c r="B19" s="169"/>
      <c r="C19" s="169"/>
      <c r="D19" s="169"/>
      <c r="E19" s="169"/>
      <c r="F19" s="169"/>
      <c r="G19" s="169"/>
      <c r="H19" s="169"/>
      <c r="I19" s="169"/>
      <c r="J19" s="169"/>
    </row>
    <row r="20" spans="1:15" s="167" customFormat="1" x14ac:dyDescent="0.2">
      <c r="A20" s="169"/>
      <c r="B20" s="169"/>
      <c r="C20" s="169"/>
      <c r="D20" s="169"/>
      <c r="E20" s="169"/>
      <c r="F20" s="169"/>
      <c r="G20" s="169"/>
      <c r="H20" s="169"/>
      <c r="I20" s="169"/>
      <c r="J20" s="169"/>
      <c r="K20" s="169"/>
      <c r="L20" s="169"/>
      <c r="M20" s="169"/>
    </row>
    <row r="21" spans="1:15" s="167" customFormat="1" x14ac:dyDescent="0.2">
      <c r="A21" s="169"/>
      <c r="B21" s="169"/>
      <c r="C21" s="169"/>
      <c r="D21" s="169"/>
      <c r="E21" s="169"/>
      <c r="F21" s="169"/>
      <c r="G21" s="169"/>
      <c r="H21" s="169"/>
      <c r="I21" s="169"/>
      <c r="J21" s="169"/>
    </row>
    <row r="22" spans="1:15" s="167" customFormat="1" x14ac:dyDescent="0.2">
      <c r="A22" s="169"/>
      <c r="B22" s="169"/>
      <c r="C22" s="169"/>
      <c r="D22" s="169"/>
      <c r="E22" s="169"/>
      <c r="F22" s="169"/>
      <c r="G22" s="169"/>
      <c r="H22" s="169"/>
      <c r="I22" s="169"/>
      <c r="J22" s="169"/>
    </row>
    <row r="23" spans="1:15" s="167" customFormat="1" x14ac:dyDescent="0.2">
      <c r="A23" s="169"/>
      <c r="B23" s="169"/>
      <c r="C23" s="169"/>
      <c r="D23" s="169"/>
      <c r="E23" s="169"/>
      <c r="F23" s="169"/>
      <c r="G23" s="169"/>
      <c r="H23" s="169"/>
      <c r="I23" s="169"/>
      <c r="J23" s="169"/>
    </row>
    <row r="24" spans="1:15" s="167" customFormat="1" x14ac:dyDescent="0.2">
      <c r="A24" s="169"/>
      <c r="B24" s="169"/>
      <c r="C24" s="169"/>
      <c r="D24" s="169"/>
      <c r="E24" s="169"/>
      <c r="F24" s="169"/>
      <c r="G24" s="169"/>
      <c r="H24" s="169"/>
      <c r="I24" s="169"/>
      <c r="J24" s="169"/>
      <c r="O24" s="169"/>
    </row>
    <row r="25" spans="1:15" s="167" customFormat="1" ht="73.5" customHeight="1" x14ac:dyDescent="0.2">
      <c r="A25" s="845" t="str">
        <f>Foundation!A1</f>
        <v>SCHOOL &amp; SKILL CENTER AT BAIKER BALOCHISTAN</v>
      </c>
      <c r="B25" s="846"/>
      <c r="C25" s="846"/>
      <c r="D25" s="846"/>
      <c r="E25" s="846"/>
      <c r="F25" s="846"/>
      <c r="G25" s="846"/>
      <c r="H25" s="846"/>
      <c r="I25" s="846"/>
      <c r="J25" s="846"/>
    </row>
    <row r="26" spans="1:15" s="167" customFormat="1" x14ac:dyDescent="0.2">
      <c r="A26" s="169"/>
      <c r="B26" s="169"/>
      <c r="C26" s="169"/>
      <c r="D26" s="169"/>
      <c r="E26" s="169"/>
      <c r="F26" s="169"/>
      <c r="G26" s="169"/>
      <c r="H26" s="169"/>
      <c r="I26" s="169"/>
      <c r="J26" s="169"/>
    </row>
    <row r="27" spans="1:15" s="167" customFormat="1" x14ac:dyDescent="0.2">
      <c r="A27" s="169"/>
      <c r="B27" s="169"/>
      <c r="C27" s="169"/>
      <c r="D27" s="169"/>
      <c r="E27" s="169"/>
      <c r="F27" s="169"/>
      <c r="G27" s="169"/>
      <c r="H27" s="169"/>
      <c r="I27" s="169"/>
      <c r="J27" s="169"/>
    </row>
    <row r="28" spans="1:15" s="167" customFormat="1" x14ac:dyDescent="0.2">
      <c r="A28" s="169"/>
      <c r="B28" s="169"/>
      <c r="C28" s="169"/>
      <c r="D28" s="169"/>
      <c r="E28" s="169"/>
      <c r="F28" s="169"/>
      <c r="G28" s="169"/>
      <c r="H28" s="169"/>
      <c r="I28" s="169"/>
      <c r="J28" s="169"/>
    </row>
    <row r="29" spans="1:15" s="167" customFormat="1" x14ac:dyDescent="0.2">
      <c r="A29" s="169"/>
      <c r="B29" s="169"/>
      <c r="C29" s="169"/>
      <c r="D29" s="169"/>
      <c r="E29" s="169"/>
      <c r="F29" s="169"/>
      <c r="G29" s="169"/>
      <c r="H29" s="169"/>
      <c r="I29" s="169"/>
      <c r="J29" s="169"/>
    </row>
    <row r="30" spans="1:15" s="167" customFormat="1" x14ac:dyDescent="0.2">
      <c r="A30" s="169"/>
      <c r="B30" s="169"/>
      <c r="C30" s="169"/>
      <c r="D30" s="169"/>
      <c r="E30" s="169"/>
      <c r="F30" s="169"/>
      <c r="G30" s="169"/>
      <c r="H30" s="169"/>
      <c r="I30" s="169"/>
      <c r="J30" s="169"/>
    </row>
    <row r="31" spans="1:15" s="167" customFormat="1" ht="27.75" customHeight="1" x14ac:dyDescent="0.2">
      <c r="A31" s="847" t="s">
        <v>54</v>
      </c>
      <c r="B31" s="847"/>
      <c r="C31" s="847"/>
      <c r="D31" s="847"/>
      <c r="E31" s="847"/>
      <c r="F31" s="847"/>
      <c r="G31" s="847"/>
      <c r="H31" s="847"/>
      <c r="I31" s="847"/>
      <c r="J31" s="847"/>
    </row>
    <row r="32" spans="1:15" s="167" customFormat="1" ht="15.75" x14ac:dyDescent="0.25">
      <c r="A32" s="848">
        <v>45962</v>
      </c>
      <c r="B32" s="849"/>
      <c r="C32" s="849"/>
      <c r="D32" s="849"/>
      <c r="E32" s="849"/>
      <c r="F32" s="849"/>
      <c r="G32" s="849"/>
      <c r="H32" s="849"/>
      <c r="I32" s="849"/>
      <c r="J32" s="849"/>
    </row>
    <row r="33" spans="1:10" s="167" customFormat="1" x14ac:dyDescent="0.2">
      <c r="A33" s="169"/>
      <c r="B33" s="169"/>
      <c r="C33" s="169"/>
      <c r="D33" s="169"/>
      <c r="E33" s="169"/>
      <c r="F33" s="169"/>
      <c r="G33" s="169"/>
      <c r="H33" s="169"/>
      <c r="I33" s="169"/>
      <c r="J33" s="169"/>
    </row>
    <row r="34" spans="1:10" s="167" customFormat="1" x14ac:dyDescent="0.2">
      <c r="A34" s="169"/>
      <c r="B34" s="169"/>
      <c r="C34" s="169"/>
      <c r="D34" s="169"/>
      <c r="E34" s="169"/>
      <c r="F34" s="169"/>
      <c r="G34" s="169"/>
      <c r="H34" s="169"/>
      <c r="I34" s="169"/>
      <c r="J34" s="169"/>
    </row>
    <row r="35" spans="1:10" s="167" customFormat="1" x14ac:dyDescent="0.2">
      <c r="A35" s="169"/>
      <c r="B35" s="169"/>
      <c r="C35" s="169"/>
      <c r="D35" s="169"/>
      <c r="E35" s="169"/>
      <c r="F35" s="169"/>
      <c r="G35" s="169"/>
      <c r="H35" s="169"/>
      <c r="I35" s="169"/>
      <c r="J35" s="169"/>
    </row>
    <row r="36" spans="1:10" s="167" customFormat="1" x14ac:dyDescent="0.2">
      <c r="A36" s="169"/>
      <c r="B36" s="169"/>
      <c r="C36" s="169"/>
      <c r="D36" s="169"/>
      <c r="E36" s="169"/>
      <c r="F36" s="169"/>
      <c r="G36" s="169"/>
      <c r="H36" s="169"/>
      <c r="I36" s="169"/>
      <c r="J36" s="169"/>
    </row>
    <row r="37" spans="1:10" s="167" customFormat="1" x14ac:dyDescent="0.2">
      <c r="A37" s="169"/>
      <c r="B37" s="169"/>
      <c r="C37" s="169"/>
      <c r="D37" s="169"/>
      <c r="E37" s="169"/>
      <c r="F37" s="169"/>
      <c r="G37" s="169"/>
      <c r="H37" s="169"/>
      <c r="I37" s="169"/>
      <c r="J37" s="169"/>
    </row>
    <row r="38" spans="1:10" s="167" customFormat="1" x14ac:dyDescent="0.2">
      <c r="A38" s="169"/>
      <c r="B38" s="169"/>
      <c r="C38" s="169"/>
      <c r="D38" s="169"/>
      <c r="E38" s="169"/>
      <c r="F38" s="169"/>
      <c r="G38" s="169"/>
      <c r="H38" s="169"/>
      <c r="I38" s="169"/>
      <c r="J38" s="169"/>
    </row>
    <row r="39" spans="1:10" s="167" customFormat="1" x14ac:dyDescent="0.2"/>
    <row r="40" spans="1:10" s="167" customFormat="1" x14ac:dyDescent="0.2"/>
    <row r="41" spans="1:10" s="167" customFormat="1" x14ac:dyDescent="0.2"/>
    <row r="42" spans="1:10" s="167" customFormat="1" x14ac:dyDescent="0.2"/>
    <row r="43" spans="1:10" s="167" customFormat="1" x14ac:dyDescent="0.2"/>
    <row r="44" spans="1:10" s="167" customFormat="1" x14ac:dyDescent="0.2"/>
    <row r="45" spans="1:10" s="167" customFormat="1" x14ac:dyDescent="0.2"/>
    <row r="46" spans="1:10" s="167" customFormat="1" x14ac:dyDescent="0.2"/>
    <row r="47" spans="1:10" s="167" customFormat="1" x14ac:dyDescent="0.2"/>
    <row r="48" spans="1:10" s="167" customFormat="1" x14ac:dyDescent="0.2"/>
    <row r="49" s="167" customFormat="1" x14ac:dyDescent="0.2"/>
    <row r="50" s="167" customFormat="1" x14ac:dyDescent="0.2"/>
    <row r="51" s="167" customFormat="1" x14ac:dyDescent="0.2"/>
    <row r="52" s="167" customFormat="1" x14ac:dyDescent="0.2"/>
    <row r="53" s="167" customFormat="1" x14ac:dyDescent="0.2"/>
    <row r="54" s="167" customFormat="1" x14ac:dyDescent="0.2"/>
    <row r="55" s="167" customFormat="1" x14ac:dyDescent="0.2"/>
    <row r="56" s="167" customFormat="1" x14ac:dyDescent="0.2"/>
    <row r="57" s="167" customFormat="1" x14ac:dyDescent="0.2"/>
    <row r="58" s="167" customFormat="1" x14ac:dyDescent="0.2"/>
    <row r="59" s="167" customFormat="1" x14ac:dyDescent="0.2"/>
    <row r="60" s="167" customFormat="1" x14ac:dyDescent="0.2"/>
    <row r="61" s="167" customFormat="1" x14ac:dyDescent="0.2"/>
    <row r="62" s="167" customFormat="1" x14ac:dyDescent="0.2"/>
    <row r="63" s="167" customFormat="1" x14ac:dyDescent="0.2"/>
    <row r="64" s="167" customFormat="1" x14ac:dyDescent="0.2"/>
    <row r="65" s="167" customFormat="1" x14ac:dyDescent="0.2"/>
    <row r="66" s="167" customFormat="1" x14ac:dyDescent="0.2"/>
    <row r="67" s="167" customFormat="1" x14ac:dyDescent="0.2"/>
    <row r="68" s="167" customFormat="1" x14ac:dyDescent="0.2"/>
    <row r="69" s="167" customFormat="1" x14ac:dyDescent="0.2"/>
    <row r="70" s="167" customFormat="1" x14ac:dyDescent="0.2"/>
    <row r="71" s="167" customFormat="1" x14ac:dyDescent="0.2"/>
    <row r="72" s="167" customFormat="1" x14ac:dyDescent="0.2"/>
    <row r="73" s="167" customFormat="1" x14ac:dyDescent="0.2"/>
    <row r="74" s="167" customFormat="1" x14ac:dyDescent="0.2"/>
    <row r="75" s="167" customFormat="1" x14ac:dyDescent="0.2"/>
    <row r="76" s="167" customFormat="1" x14ac:dyDescent="0.2"/>
    <row r="77" s="167" customFormat="1" x14ac:dyDescent="0.2"/>
    <row r="78" s="167" customFormat="1" x14ac:dyDescent="0.2"/>
    <row r="79" s="167" customFormat="1" x14ac:dyDescent="0.2"/>
    <row r="80" s="167" customFormat="1" x14ac:dyDescent="0.2"/>
    <row r="81" s="167" customFormat="1" x14ac:dyDescent="0.2"/>
    <row r="82" s="167" customFormat="1" x14ac:dyDescent="0.2"/>
    <row r="83" s="167" customFormat="1" x14ac:dyDescent="0.2"/>
    <row r="84" s="167" customFormat="1" x14ac:dyDescent="0.2"/>
    <row r="85" s="167" customFormat="1" x14ac:dyDescent="0.2"/>
    <row r="86" s="167" customFormat="1" x14ac:dyDescent="0.2"/>
    <row r="87" s="167" customFormat="1" x14ac:dyDescent="0.2"/>
    <row r="88" s="167" customFormat="1" x14ac:dyDescent="0.2"/>
    <row r="89" s="167" customFormat="1" x14ac:dyDescent="0.2"/>
    <row r="90" s="167" customFormat="1" x14ac:dyDescent="0.2"/>
    <row r="91" s="167" customFormat="1" x14ac:dyDescent="0.2"/>
    <row r="92" s="167" customFormat="1" x14ac:dyDescent="0.2"/>
    <row r="93" s="167" customFormat="1" x14ac:dyDescent="0.2"/>
    <row r="94" s="167" customFormat="1" x14ac:dyDescent="0.2"/>
    <row r="95" s="167" customFormat="1" x14ac:dyDescent="0.2"/>
    <row r="96" s="167" customFormat="1" x14ac:dyDescent="0.2"/>
    <row r="97" s="167" customFormat="1" x14ac:dyDescent="0.2"/>
    <row r="98" s="167" customFormat="1" x14ac:dyDescent="0.2"/>
    <row r="99" s="167" customFormat="1" x14ac:dyDescent="0.2"/>
    <row r="100" s="167" customFormat="1" x14ac:dyDescent="0.2"/>
    <row r="101" s="167" customFormat="1" x14ac:dyDescent="0.2"/>
    <row r="102" s="167" customFormat="1" x14ac:dyDescent="0.2"/>
    <row r="103" s="167" customFormat="1" x14ac:dyDescent="0.2"/>
    <row r="104" s="167" customFormat="1" x14ac:dyDescent="0.2"/>
    <row r="105" s="167" customFormat="1" x14ac:dyDescent="0.2"/>
    <row r="106" s="167" customFormat="1" x14ac:dyDescent="0.2"/>
    <row r="107" s="167" customFormat="1" x14ac:dyDescent="0.2"/>
    <row r="108" s="167" customFormat="1" x14ac:dyDescent="0.2"/>
    <row r="109" s="167" customFormat="1" x14ac:dyDescent="0.2"/>
    <row r="110" s="167" customFormat="1" x14ac:dyDescent="0.2"/>
    <row r="111" s="167" customFormat="1" x14ac:dyDescent="0.2"/>
    <row r="112" s="167" customFormat="1" x14ac:dyDescent="0.2"/>
    <row r="113" s="167" customFormat="1" x14ac:dyDescent="0.2"/>
    <row r="114" s="167" customFormat="1" x14ac:dyDescent="0.2"/>
    <row r="115" s="167" customFormat="1" x14ac:dyDescent="0.2"/>
    <row r="116" s="167" customFormat="1" x14ac:dyDescent="0.2"/>
    <row r="117" s="167" customFormat="1" x14ac:dyDescent="0.2"/>
    <row r="118" s="167" customFormat="1" x14ac:dyDescent="0.2"/>
    <row r="119" s="167" customFormat="1" x14ac:dyDescent="0.2"/>
    <row r="120" s="167" customFormat="1" x14ac:dyDescent="0.2"/>
    <row r="121" s="167" customFormat="1" x14ac:dyDescent="0.2"/>
    <row r="122" s="167" customFormat="1" x14ac:dyDescent="0.2"/>
    <row r="123" s="167" customFormat="1" x14ac:dyDescent="0.2"/>
    <row r="124" s="167" customFormat="1" x14ac:dyDescent="0.2"/>
    <row r="125" s="167" customFormat="1" x14ac:dyDescent="0.2"/>
    <row r="126" s="167" customFormat="1" x14ac:dyDescent="0.2"/>
    <row r="127" s="167" customFormat="1" x14ac:dyDescent="0.2"/>
    <row r="128" s="167" customFormat="1" x14ac:dyDescent="0.2"/>
    <row r="129" s="167" customFormat="1" x14ac:dyDescent="0.2"/>
    <row r="130" s="167" customFormat="1" x14ac:dyDescent="0.2"/>
    <row r="131" s="167" customFormat="1" x14ac:dyDescent="0.2"/>
    <row r="132" s="167" customFormat="1" x14ac:dyDescent="0.2"/>
    <row r="133" s="167" customFormat="1" x14ac:dyDescent="0.2"/>
    <row r="134" s="167" customFormat="1" x14ac:dyDescent="0.2"/>
    <row r="135" s="167" customFormat="1" x14ac:dyDescent="0.2"/>
    <row r="136" s="167" customFormat="1" x14ac:dyDescent="0.2"/>
    <row r="137" s="167" customFormat="1" x14ac:dyDescent="0.2"/>
    <row r="138" s="167" customFormat="1" x14ac:dyDescent="0.2"/>
    <row r="139" s="167" customFormat="1" x14ac:dyDescent="0.2"/>
    <row r="140" s="167" customFormat="1" x14ac:dyDescent="0.2"/>
    <row r="141" s="167" customFormat="1" x14ac:dyDescent="0.2"/>
    <row r="142" s="167" customFormat="1" x14ac:dyDescent="0.2"/>
    <row r="143" s="167" customFormat="1" x14ac:dyDescent="0.2"/>
    <row r="144" s="167" customFormat="1" x14ac:dyDescent="0.2"/>
    <row r="145" s="167" customFormat="1" x14ac:dyDescent="0.2"/>
    <row r="146" s="167" customFormat="1" x14ac:dyDescent="0.2"/>
    <row r="147" s="167" customFormat="1" x14ac:dyDescent="0.2"/>
    <row r="148" s="167" customFormat="1" x14ac:dyDescent="0.2"/>
    <row r="149" s="167" customFormat="1" x14ac:dyDescent="0.2"/>
    <row r="150" s="167" customFormat="1" x14ac:dyDescent="0.2"/>
    <row r="151" s="167" customFormat="1" x14ac:dyDescent="0.2"/>
    <row r="152" s="167" customFormat="1" x14ac:dyDescent="0.2"/>
    <row r="153" s="167" customFormat="1" x14ac:dyDescent="0.2"/>
    <row r="154" s="167" customFormat="1" x14ac:dyDescent="0.2"/>
    <row r="155" s="167" customFormat="1" x14ac:dyDescent="0.2"/>
    <row r="156" s="167" customFormat="1" x14ac:dyDescent="0.2"/>
    <row r="157" s="167" customFormat="1" x14ac:dyDescent="0.2"/>
    <row r="158" s="167" customFormat="1" x14ac:dyDescent="0.2"/>
    <row r="159" s="167" customFormat="1" x14ac:dyDescent="0.2"/>
    <row r="160" s="167" customFormat="1" x14ac:dyDescent="0.2"/>
    <row r="161" s="167" customFormat="1" x14ac:dyDescent="0.2"/>
    <row r="162" s="167" customFormat="1" x14ac:dyDescent="0.2"/>
    <row r="163" s="167" customFormat="1" x14ac:dyDescent="0.2"/>
    <row r="164" s="167" customFormat="1" x14ac:dyDescent="0.2"/>
    <row r="165" s="167" customFormat="1" x14ac:dyDescent="0.2"/>
    <row r="166" s="167" customFormat="1" x14ac:dyDescent="0.2"/>
    <row r="167" s="167" customFormat="1" x14ac:dyDescent="0.2"/>
    <row r="168" s="167" customFormat="1" x14ac:dyDescent="0.2"/>
    <row r="169" s="167" customFormat="1" x14ac:dyDescent="0.2"/>
    <row r="170" s="167" customFormat="1" x14ac:dyDescent="0.2"/>
    <row r="171" s="167" customFormat="1" x14ac:dyDescent="0.2"/>
    <row r="172" s="167" customFormat="1" x14ac:dyDescent="0.2"/>
    <row r="173" s="167" customFormat="1" x14ac:dyDescent="0.2"/>
    <row r="174" s="167" customFormat="1" x14ac:dyDescent="0.2"/>
    <row r="175" s="167" customFormat="1" x14ac:dyDescent="0.2"/>
    <row r="176" s="167" customFormat="1" x14ac:dyDescent="0.2"/>
    <row r="177" s="167" customFormat="1" x14ac:dyDescent="0.2"/>
    <row r="178" s="167" customFormat="1" x14ac:dyDescent="0.2"/>
    <row r="179" s="167" customFormat="1" x14ac:dyDescent="0.2"/>
    <row r="180" s="167" customFormat="1" x14ac:dyDescent="0.2"/>
    <row r="181" s="167" customFormat="1" x14ac:dyDescent="0.2"/>
    <row r="182" s="167" customFormat="1" x14ac:dyDescent="0.2"/>
    <row r="183" s="167" customFormat="1" x14ac:dyDescent="0.2"/>
    <row r="184" s="167" customFormat="1" x14ac:dyDescent="0.2"/>
    <row r="185" s="167" customFormat="1" x14ac:dyDescent="0.2"/>
    <row r="186" s="167" customFormat="1" x14ac:dyDescent="0.2"/>
    <row r="187" s="167" customFormat="1" x14ac:dyDescent="0.2"/>
    <row r="188" s="167" customFormat="1" x14ac:dyDescent="0.2"/>
    <row r="189" s="167" customFormat="1" x14ac:dyDescent="0.2"/>
    <row r="190" s="167" customFormat="1" x14ac:dyDescent="0.2"/>
    <row r="191" s="167" customFormat="1" x14ac:dyDescent="0.2"/>
    <row r="192" s="167" customFormat="1" x14ac:dyDescent="0.2"/>
    <row r="193" s="167" customFormat="1" x14ac:dyDescent="0.2"/>
    <row r="194" s="167" customFormat="1" x14ac:dyDescent="0.2"/>
    <row r="195" s="167" customFormat="1" x14ac:dyDescent="0.2"/>
    <row r="196" s="167" customFormat="1" x14ac:dyDescent="0.2"/>
    <row r="197" s="167" customFormat="1" x14ac:dyDescent="0.2"/>
    <row r="198" s="167" customFormat="1" x14ac:dyDescent="0.2"/>
    <row r="199" s="167" customFormat="1" x14ac:dyDescent="0.2"/>
    <row r="200" s="167" customFormat="1" x14ac:dyDescent="0.2"/>
    <row r="201" s="167" customFormat="1" x14ac:dyDescent="0.2"/>
    <row r="202" s="167" customFormat="1" x14ac:dyDescent="0.2"/>
    <row r="203" s="167" customFormat="1" x14ac:dyDescent="0.2"/>
    <row r="204" s="167" customFormat="1" x14ac:dyDescent="0.2"/>
    <row r="205" s="167" customFormat="1" x14ac:dyDescent="0.2"/>
    <row r="206" s="167" customFormat="1" x14ac:dyDescent="0.2"/>
    <row r="207" s="167" customFormat="1" x14ac:dyDescent="0.2"/>
    <row r="208" s="167" customFormat="1" x14ac:dyDescent="0.2"/>
    <row r="209" s="167" customFormat="1" x14ac:dyDescent="0.2"/>
    <row r="210" s="167" customFormat="1" x14ac:dyDescent="0.2"/>
    <row r="211" s="167" customFormat="1" x14ac:dyDescent="0.2"/>
    <row r="212" s="167" customFormat="1" x14ac:dyDescent="0.2"/>
    <row r="213" s="167" customFormat="1" x14ac:dyDescent="0.2"/>
    <row r="214" s="167" customFormat="1" x14ac:dyDescent="0.2"/>
    <row r="215" s="167" customFormat="1" x14ac:dyDescent="0.2"/>
    <row r="216" s="167" customFormat="1" x14ac:dyDescent="0.2"/>
    <row r="217" s="167" customFormat="1" x14ac:dyDescent="0.2"/>
    <row r="218" s="167" customFormat="1" x14ac:dyDescent="0.2"/>
    <row r="219" s="167" customFormat="1" x14ac:dyDescent="0.2"/>
    <row r="220" s="167" customFormat="1" x14ac:dyDescent="0.2"/>
    <row r="221" s="167" customFormat="1" x14ac:dyDescent="0.2"/>
    <row r="222" s="167" customFormat="1" x14ac:dyDescent="0.2"/>
    <row r="223" s="167" customFormat="1" x14ac:dyDescent="0.2"/>
    <row r="224" s="167" customFormat="1" x14ac:dyDescent="0.2"/>
    <row r="225" s="167" customFormat="1" x14ac:dyDescent="0.2"/>
    <row r="226" s="167" customFormat="1" x14ac:dyDescent="0.2"/>
    <row r="227" s="167" customFormat="1" x14ac:dyDescent="0.2"/>
    <row r="228" s="167" customFormat="1" x14ac:dyDescent="0.2"/>
    <row r="229" s="167" customFormat="1" x14ac:dyDescent="0.2"/>
    <row r="230" s="167" customFormat="1" x14ac:dyDescent="0.2"/>
    <row r="231" s="167" customFormat="1" x14ac:dyDescent="0.2"/>
    <row r="232" s="167" customFormat="1" x14ac:dyDescent="0.2"/>
    <row r="233" s="167" customFormat="1" x14ac:dyDescent="0.2"/>
    <row r="234" s="167" customFormat="1" x14ac:dyDescent="0.2"/>
    <row r="235" s="167" customFormat="1" x14ac:dyDescent="0.2"/>
    <row r="236" s="167" customFormat="1" x14ac:dyDescent="0.2"/>
    <row r="237" s="167" customFormat="1" x14ac:dyDescent="0.2"/>
    <row r="238" s="167" customFormat="1" x14ac:dyDescent="0.2"/>
    <row r="239" s="167" customFormat="1" x14ac:dyDescent="0.2"/>
    <row r="240" s="167" customFormat="1" x14ac:dyDescent="0.2"/>
    <row r="241" s="167" customFormat="1" x14ac:dyDescent="0.2"/>
    <row r="242" s="167" customFormat="1" x14ac:dyDescent="0.2"/>
    <row r="243" s="167" customFormat="1" x14ac:dyDescent="0.2"/>
    <row r="244" s="167" customFormat="1" x14ac:dyDescent="0.2"/>
    <row r="245" s="167" customFormat="1" x14ac:dyDescent="0.2"/>
    <row r="246" s="167" customFormat="1" x14ac:dyDescent="0.2"/>
    <row r="247" s="167" customFormat="1" x14ac:dyDescent="0.2"/>
    <row r="248" s="167" customFormat="1" x14ac:dyDescent="0.2"/>
    <row r="249" s="167" customFormat="1" x14ac:dyDescent="0.2"/>
    <row r="250" s="167" customFormat="1" x14ac:dyDescent="0.2"/>
    <row r="251" s="167" customFormat="1" x14ac:dyDescent="0.2"/>
    <row r="252" s="167" customFormat="1" x14ac:dyDescent="0.2"/>
    <row r="253" s="167" customFormat="1" x14ac:dyDescent="0.2"/>
    <row r="254" s="167" customFormat="1" x14ac:dyDescent="0.2"/>
    <row r="255" s="167" customFormat="1" x14ac:dyDescent="0.2"/>
    <row r="256" s="167" customFormat="1" x14ac:dyDescent="0.2"/>
    <row r="257" s="167" customFormat="1" x14ac:dyDescent="0.2"/>
    <row r="258" s="167" customFormat="1" x14ac:dyDescent="0.2"/>
    <row r="259" s="167" customFormat="1" x14ac:dyDescent="0.2"/>
    <row r="260" s="167" customFormat="1" x14ac:dyDescent="0.2"/>
    <row r="261" s="167" customFormat="1" x14ac:dyDescent="0.2"/>
    <row r="262" s="87" customFormat="1" x14ac:dyDescent="0.2"/>
    <row r="263" s="87" customFormat="1" x14ac:dyDescent="0.2"/>
    <row r="264" s="87" customFormat="1" x14ac:dyDescent="0.2"/>
    <row r="265" s="87" customFormat="1" x14ac:dyDescent="0.2"/>
    <row r="266" s="87" customFormat="1" x14ac:dyDescent="0.2"/>
    <row r="267" s="87" customFormat="1" x14ac:dyDescent="0.2"/>
    <row r="268" s="87" customFormat="1" x14ac:dyDescent="0.2"/>
    <row r="269" s="87" customFormat="1" x14ac:dyDescent="0.2"/>
    <row r="270" s="87" customFormat="1" x14ac:dyDescent="0.2"/>
    <row r="271" s="87" customFormat="1" x14ac:dyDescent="0.2"/>
    <row r="272" s="87" customFormat="1" x14ac:dyDescent="0.2"/>
    <row r="273" s="87" customFormat="1" x14ac:dyDescent="0.2"/>
    <row r="274" s="87" customFormat="1" x14ac:dyDescent="0.2"/>
    <row r="275" s="87" customFormat="1" x14ac:dyDescent="0.2"/>
    <row r="276" s="87" customFormat="1" x14ac:dyDescent="0.2"/>
    <row r="277" s="87" customFormat="1" x14ac:dyDescent="0.2"/>
    <row r="278" s="87" customFormat="1" x14ac:dyDescent="0.2"/>
    <row r="279" s="87" customFormat="1" x14ac:dyDescent="0.2"/>
    <row r="280" s="87" customFormat="1" x14ac:dyDescent="0.2"/>
    <row r="281" s="87" customFormat="1" x14ac:dyDescent="0.2"/>
    <row r="282" s="87" customFormat="1" x14ac:dyDescent="0.2"/>
    <row r="283" s="87" customFormat="1" x14ac:dyDescent="0.2"/>
    <row r="284" s="87" customFormat="1" x14ac:dyDescent="0.2"/>
    <row r="285" s="87" customFormat="1" x14ac:dyDescent="0.2"/>
    <row r="286" s="87" customFormat="1" x14ac:dyDescent="0.2"/>
    <row r="287" s="87" customFormat="1" x14ac:dyDescent="0.2"/>
    <row r="288" s="87" customFormat="1" x14ac:dyDescent="0.2"/>
    <row r="289" s="87" customFormat="1" x14ac:dyDescent="0.2"/>
    <row r="290" s="87" customFormat="1" x14ac:dyDescent="0.2"/>
    <row r="291" s="87" customFormat="1" x14ac:dyDescent="0.2"/>
    <row r="292" s="87" customFormat="1" x14ac:dyDescent="0.2"/>
    <row r="293" s="87" customFormat="1" x14ac:dyDescent="0.2"/>
    <row r="294" s="87" customFormat="1" x14ac:dyDescent="0.2"/>
    <row r="295" s="87" customFormat="1" x14ac:dyDescent="0.2"/>
    <row r="296" s="87" customFormat="1" x14ac:dyDescent="0.2"/>
    <row r="297" s="87" customFormat="1" x14ac:dyDescent="0.2"/>
    <row r="298" s="87" customFormat="1" x14ac:dyDescent="0.2"/>
    <row r="299" s="87" customFormat="1" x14ac:dyDescent="0.2"/>
    <row r="300" s="87" customFormat="1" x14ac:dyDescent="0.2"/>
    <row r="301" s="87" customFormat="1" x14ac:dyDescent="0.2"/>
    <row r="302" s="87" customFormat="1" x14ac:dyDescent="0.2"/>
    <row r="303" s="87" customFormat="1" x14ac:dyDescent="0.2"/>
    <row r="304" s="87" customFormat="1" x14ac:dyDescent="0.2"/>
    <row r="305" s="87" customFormat="1" x14ac:dyDescent="0.2"/>
    <row r="306" s="87" customFormat="1" x14ac:dyDescent="0.2"/>
    <row r="307" s="87" customFormat="1" x14ac:dyDescent="0.2"/>
    <row r="308" s="87" customFormat="1" x14ac:dyDescent="0.2"/>
    <row r="309" s="87" customFormat="1" x14ac:dyDescent="0.2"/>
    <row r="310" s="87" customFormat="1" x14ac:dyDescent="0.2"/>
    <row r="311" s="87" customFormat="1" x14ac:dyDescent="0.2"/>
    <row r="312" s="87" customFormat="1" x14ac:dyDescent="0.2"/>
    <row r="313" s="87" customFormat="1" x14ac:dyDescent="0.2"/>
    <row r="314" s="87" customFormat="1" x14ac:dyDescent="0.2"/>
    <row r="315" s="87" customFormat="1" x14ac:dyDescent="0.2"/>
    <row r="316" s="87" customFormat="1" x14ac:dyDescent="0.2"/>
    <row r="317" s="87" customFormat="1" x14ac:dyDescent="0.2"/>
    <row r="318" s="87" customFormat="1" x14ac:dyDescent="0.2"/>
    <row r="319" s="87" customFormat="1" x14ac:dyDescent="0.2"/>
    <row r="320" s="87" customFormat="1" x14ac:dyDescent="0.2"/>
    <row r="321" s="87" customFormat="1" x14ac:dyDescent="0.2"/>
    <row r="322" s="87" customFormat="1" x14ac:dyDescent="0.2"/>
    <row r="323" s="87" customFormat="1" x14ac:dyDescent="0.2"/>
    <row r="324" s="87" customFormat="1" x14ac:dyDescent="0.2"/>
    <row r="325" s="87" customFormat="1" x14ac:dyDescent="0.2"/>
    <row r="326" s="87" customFormat="1" x14ac:dyDescent="0.2"/>
    <row r="327" s="87" customFormat="1" x14ac:dyDescent="0.2"/>
    <row r="328" s="87" customFormat="1" x14ac:dyDescent="0.2"/>
    <row r="329" s="87" customFormat="1" x14ac:dyDescent="0.2"/>
    <row r="330" s="87" customFormat="1" x14ac:dyDescent="0.2"/>
    <row r="331" s="87" customFormat="1" x14ac:dyDescent="0.2"/>
    <row r="332" s="87" customFormat="1" x14ac:dyDescent="0.2"/>
    <row r="333" s="87" customFormat="1" x14ac:dyDescent="0.2"/>
    <row r="334" s="87" customFormat="1" x14ac:dyDescent="0.2"/>
    <row r="335" s="87" customFormat="1" x14ac:dyDescent="0.2"/>
    <row r="336" s="87" customFormat="1" x14ac:dyDescent="0.2"/>
    <row r="337" s="87" customFormat="1" x14ac:dyDescent="0.2"/>
    <row r="338" s="87" customFormat="1" x14ac:dyDescent="0.2"/>
    <row r="339" s="87" customFormat="1" x14ac:dyDescent="0.2"/>
    <row r="340" s="87" customFormat="1" x14ac:dyDescent="0.2"/>
    <row r="341" s="87" customFormat="1" x14ac:dyDescent="0.2"/>
    <row r="342" s="87" customFormat="1" x14ac:dyDescent="0.2"/>
    <row r="343" s="87" customFormat="1" x14ac:dyDescent="0.2"/>
    <row r="344" s="87" customFormat="1" x14ac:dyDescent="0.2"/>
    <row r="345" s="87" customFormat="1" x14ac:dyDescent="0.2"/>
    <row r="346" s="87" customFormat="1" x14ac:dyDescent="0.2"/>
    <row r="347" s="87" customFormat="1" x14ac:dyDescent="0.2"/>
    <row r="348" s="87" customFormat="1" x14ac:dyDescent="0.2"/>
    <row r="349" s="87" customFormat="1" x14ac:dyDescent="0.2"/>
    <row r="350" s="87" customFormat="1" x14ac:dyDescent="0.2"/>
    <row r="351" s="87" customFormat="1" x14ac:dyDescent="0.2"/>
    <row r="352" s="87" customFormat="1" x14ac:dyDescent="0.2"/>
    <row r="353" s="87" customFormat="1" x14ac:dyDescent="0.2"/>
    <row r="354" s="87" customFormat="1" x14ac:dyDescent="0.2"/>
    <row r="355" s="87" customFormat="1" x14ac:dyDescent="0.2"/>
    <row r="356" s="87" customFormat="1" x14ac:dyDescent="0.2"/>
    <row r="357" s="87" customFormat="1" x14ac:dyDescent="0.2"/>
    <row r="358" s="87" customFormat="1" x14ac:dyDescent="0.2"/>
    <row r="359" s="87" customFormat="1" x14ac:dyDescent="0.2"/>
    <row r="360" s="87" customFormat="1" x14ac:dyDescent="0.2"/>
    <row r="361" s="87" customFormat="1" x14ac:dyDescent="0.2"/>
    <row r="362" s="87" customFormat="1" x14ac:dyDescent="0.2"/>
    <row r="363" s="87" customFormat="1" x14ac:dyDescent="0.2"/>
    <row r="364" s="87" customFormat="1" x14ac:dyDescent="0.2"/>
    <row r="365" s="87" customFormat="1" x14ac:dyDescent="0.2"/>
    <row r="366" s="87" customFormat="1" x14ac:dyDescent="0.2"/>
    <row r="367" s="87" customFormat="1" x14ac:dyDescent="0.2"/>
    <row r="368" s="87" customFormat="1" x14ac:dyDescent="0.2"/>
    <row r="369" s="87" customFormat="1" x14ac:dyDescent="0.2"/>
    <row r="370" s="87" customFormat="1" x14ac:dyDescent="0.2"/>
    <row r="371" s="87" customFormat="1" x14ac:dyDescent="0.2"/>
    <row r="372" s="87" customFormat="1" x14ac:dyDescent="0.2"/>
    <row r="373" s="87" customFormat="1" x14ac:dyDescent="0.2"/>
    <row r="374" s="87" customFormat="1" x14ac:dyDescent="0.2"/>
    <row r="375" s="87" customFormat="1" x14ac:dyDescent="0.2"/>
    <row r="376" s="87" customFormat="1" x14ac:dyDescent="0.2"/>
    <row r="377" s="87" customFormat="1" x14ac:dyDescent="0.2"/>
    <row r="378" s="87" customFormat="1" x14ac:dyDescent="0.2"/>
    <row r="379" s="87" customFormat="1" x14ac:dyDescent="0.2"/>
    <row r="380" s="87" customFormat="1" x14ac:dyDescent="0.2"/>
    <row r="381" s="87" customFormat="1" x14ac:dyDescent="0.2"/>
    <row r="382" s="87" customFormat="1" x14ac:dyDescent="0.2"/>
    <row r="383" s="87" customFormat="1" x14ac:dyDescent="0.2"/>
    <row r="384" s="87" customFormat="1" x14ac:dyDescent="0.2"/>
    <row r="385" s="87" customFormat="1" x14ac:dyDescent="0.2"/>
    <row r="386" s="87" customFormat="1" x14ac:dyDescent="0.2"/>
    <row r="387" s="87" customFormat="1" x14ac:dyDescent="0.2"/>
    <row r="388" s="87" customFormat="1" x14ac:dyDescent="0.2"/>
    <row r="389" s="87" customFormat="1" x14ac:dyDescent="0.2"/>
    <row r="390" s="87" customFormat="1" x14ac:dyDescent="0.2"/>
    <row r="391" s="87" customFormat="1" x14ac:dyDescent="0.2"/>
    <row r="392" s="87" customFormat="1" x14ac:dyDescent="0.2"/>
    <row r="393" s="87" customFormat="1" x14ac:dyDescent="0.2"/>
    <row r="394" s="87" customFormat="1" x14ac:dyDescent="0.2"/>
    <row r="395" s="87" customFormat="1" x14ac:dyDescent="0.2"/>
    <row r="396" s="87" customFormat="1" x14ac:dyDescent="0.2"/>
    <row r="397" s="87" customFormat="1" x14ac:dyDescent="0.2"/>
    <row r="398" s="87" customFormat="1" x14ac:dyDescent="0.2"/>
    <row r="399" s="87" customFormat="1" x14ac:dyDescent="0.2"/>
    <row r="400" s="87" customFormat="1" x14ac:dyDescent="0.2"/>
    <row r="401" s="87" customFormat="1" x14ac:dyDescent="0.2"/>
    <row r="402" s="87" customFormat="1" x14ac:dyDescent="0.2"/>
    <row r="403" s="87" customFormat="1" x14ac:dyDescent="0.2"/>
    <row r="404" s="87" customFormat="1" x14ac:dyDescent="0.2"/>
    <row r="405" s="87" customFormat="1" x14ac:dyDescent="0.2"/>
    <row r="406" s="87" customFormat="1" x14ac:dyDescent="0.2"/>
    <row r="407" s="87" customFormat="1" x14ac:dyDescent="0.2"/>
    <row r="408" s="87" customFormat="1" x14ac:dyDescent="0.2"/>
    <row r="409" s="87" customFormat="1" x14ac:dyDescent="0.2"/>
    <row r="410" s="87" customFormat="1" x14ac:dyDescent="0.2"/>
    <row r="411" s="87" customFormat="1" x14ac:dyDescent="0.2"/>
    <row r="412" s="87" customFormat="1" x14ac:dyDescent="0.2"/>
    <row r="413" s="87" customFormat="1" x14ac:dyDescent="0.2"/>
    <row r="414" s="87" customFormat="1" x14ac:dyDescent="0.2"/>
    <row r="415" s="87" customFormat="1" x14ac:dyDescent="0.2"/>
    <row r="416" s="87" customFormat="1" x14ac:dyDescent="0.2"/>
    <row r="417" s="87" customFormat="1" x14ac:dyDescent="0.2"/>
    <row r="418" s="87" customFormat="1" x14ac:dyDescent="0.2"/>
    <row r="419" s="87" customFormat="1" x14ac:dyDescent="0.2"/>
    <row r="420" s="87" customFormat="1" x14ac:dyDescent="0.2"/>
    <row r="421" s="87" customFormat="1" x14ac:dyDescent="0.2"/>
    <row r="422" s="87" customFormat="1" x14ac:dyDescent="0.2"/>
    <row r="423" s="87" customFormat="1" x14ac:dyDescent="0.2"/>
    <row r="424" s="87" customFormat="1" x14ac:dyDescent="0.2"/>
    <row r="425" s="87" customFormat="1" x14ac:dyDescent="0.2"/>
    <row r="426" s="87" customFormat="1" x14ac:dyDescent="0.2"/>
    <row r="427" s="87" customFormat="1" x14ac:dyDescent="0.2"/>
    <row r="428" s="87" customFormat="1" x14ac:dyDescent="0.2"/>
    <row r="429" s="87" customFormat="1" x14ac:dyDescent="0.2"/>
    <row r="430" s="87" customFormat="1" x14ac:dyDescent="0.2"/>
    <row r="431" s="87" customFormat="1" x14ac:dyDescent="0.2"/>
    <row r="432" s="87" customFormat="1" x14ac:dyDescent="0.2"/>
    <row r="433" s="87" customFormat="1" x14ac:dyDescent="0.2"/>
    <row r="434" s="87" customFormat="1" x14ac:dyDescent="0.2"/>
    <row r="435" s="87" customFormat="1" x14ac:dyDescent="0.2"/>
    <row r="436" s="87" customFormat="1" x14ac:dyDescent="0.2"/>
    <row r="437" s="87" customFormat="1" x14ac:dyDescent="0.2"/>
    <row r="438" s="87" customFormat="1" x14ac:dyDescent="0.2"/>
  </sheetData>
  <mergeCells count="4">
    <mergeCell ref="A16:J16"/>
    <mergeCell ref="A25:J25"/>
    <mergeCell ref="A31:J31"/>
    <mergeCell ref="A32:J32"/>
  </mergeCells>
  <pageMargins left="0.70866141732283505" right="0.70866141732283505" top="1.3543307090000001" bottom="1.14173228346457" header="0.31496062992126" footer="0.31496062992126"/>
  <pageSetup paperSize="9" scale="9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1"/>
  <dimension ref="A1:AA438"/>
  <sheetViews>
    <sheetView workbookViewId="0">
      <selection sqref="A1:C1"/>
    </sheetView>
  </sheetViews>
  <sheetFormatPr defaultRowHeight="12.75" x14ac:dyDescent="0.2"/>
  <cols>
    <col min="2" max="2" width="56.7109375" customWidth="1"/>
    <col min="3" max="3" width="23.42578125" customWidth="1"/>
    <col min="4" max="4" width="9.140625" style="17"/>
    <col min="5" max="5" width="15.42578125" style="17" customWidth="1"/>
    <col min="6" max="6" width="9.140625" style="17"/>
    <col min="7" max="7" width="13.5703125" style="17" customWidth="1"/>
    <col min="8" max="27" width="9.140625" style="17"/>
  </cols>
  <sheetData>
    <row r="1" spans="1:27" s="150" customFormat="1" ht="26.25" customHeight="1" x14ac:dyDescent="0.2">
      <c r="A1" s="850" t="s">
        <v>55</v>
      </c>
      <c r="B1" s="850"/>
      <c r="C1" s="850"/>
      <c r="D1" s="167"/>
      <c r="E1" s="167"/>
      <c r="F1" s="167"/>
      <c r="G1" s="167"/>
      <c r="H1" s="167"/>
      <c r="I1" s="167"/>
      <c r="J1" s="167"/>
      <c r="K1" s="167"/>
      <c r="L1" s="167"/>
      <c r="M1" s="167"/>
      <c r="N1" s="167"/>
      <c r="O1" s="167"/>
      <c r="P1" s="167"/>
      <c r="Q1" s="167"/>
      <c r="R1" s="167"/>
      <c r="S1" s="167"/>
      <c r="T1" s="167"/>
      <c r="U1" s="167"/>
      <c r="V1" s="167"/>
      <c r="W1" s="167"/>
      <c r="X1" s="167"/>
      <c r="Y1" s="167"/>
      <c r="Z1" s="167"/>
      <c r="AA1" s="167"/>
    </row>
    <row r="2" spans="1:27" s="128" customFormat="1" ht="37.5" customHeight="1" x14ac:dyDescent="0.2">
      <c r="A2" s="273" t="s">
        <v>35</v>
      </c>
      <c r="B2" s="273" t="s">
        <v>36</v>
      </c>
      <c r="C2" s="274" t="s">
        <v>56</v>
      </c>
      <c r="D2" s="239"/>
      <c r="E2" s="239"/>
      <c r="F2" s="239"/>
      <c r="G2" s="239"/>
      <c r="H2" s="239"/>
      <c r="I2" s="239"/>
      <c r="J2" s="239"/>
      <c r="K2" s="239"/>
      <c r="L2" s="239"/>
      <c r="M2" s="239"/>
      <c r="N2" s="239"/>
      <c r="O2" s="239"/>
      <c r="P2" s="239"/>
      <c r="Q2" s="239"/>
      <c r="R2" s="239"/>
      <c r="S2" s="239"/>
      <c r="T2" s="239"/>
      <c r="U2" s="239"/>
      <c r="V2" s="239"/>
      <c r="W2" s="239"/>
      <c r="X2" s="239"/>
      <c r="Y2" s="239"/>
      <c r="Z2" s="239"/>
      <c r="AA2" s="239"/>
    </row>
    <row r="3" spans="1:27" s="128" customFormat="1" ht="39.75" customHeight="1" x14ac:dyDescent="0.2">
      <c r="A3" s="275">
        <v>2</v>
      </c>
      <c r="B3" s="168" t="s">
        <v>219</v>
      </c>
      <c r="C3" s="276">
        <f>'Pile Work '!F7</f>
        <v>6315070.5937158242</v>
      </c>
      <c r="D3" s="239"/>
      <c r="E3" s="277"/>
      <c r="F3" s="239"/>
      <c r="G3" s="239"/>
      <c r="H3" s="239"/>
      <c r="I3" s="239"/>
      <c r="J3" s="239"/>
      <c r="K3" s="239"/>
      <c r="L3" s="239"/>
      <c r="M3" s="239"/>
      <c r="N3" s="239"/>
      <c r="O3" s="239"/>
      <c r="P3" s="239"/>
      <c r="Q3" s="239"/>
      <c r="R3" s="239"/>
      <c r="S3" s="239"/>
      <c r="T3" s="239"/>
      <c r="U3" s="239"/>
      <c r="V3" s="239"/>
      <c r="W3" s="239"/>
      <c r="X3" s="239"/>
      <c r="Y3" s="239"/>
      <c r="Z3" s="239"/>
      <c r="AA3" s="239"/>
    </row>
    <row r="4" spans="1:27" s="128" customFormat="1" ht="39.75" customHeight="1" x14ac:dyDescent="0.2">
      <c r="A4" s="278">
        <v>1</v>
      </c>
      <c r="B4" s="279" t="s">
        <v>171</v>
      </c>
      <c r="C4" s="280">
        <f>'STAFF RESID BOQ '!G19</f>
        <v>0</v>
      </c>
      <c r="D4" s="239">
        <v>3617</v>
      </c>
      <c r="E4" s="277">
        <f>C4/D4</f>
        <v>0</v>
      </c>
      <c r="F4" s="239"/>
      <c r="G4" s="239"/>
      <c r="H4" s="239"/>
      <c r="I4" s="239"/>
      <c r="J4" s="239"/>
      <c r="K4" s="239"/>
      <c r="L4" s="239"/>
      <c r="M4" s="239"/>
      <c r="N4" s="239"/>
      <c r="O4" s="239"/>
      <c r="P4" s="239"/>
      <c r="Q4" s="239"/>
      <c r="R4" s="239"/>
      <c r="S4" s="239"/>
      <c r="T4" s="239"/>
      <c r="U4" s="239"/>
      <c r="V4" s="239"/>
      <c r="W4" s="239"/>
      <c r="X4" s="239"/>
      <c r="Y4" s="239"/>
      <c r="Z4" s="239"/>
      <c r="AA4" s="239"/>
    </row>
    <row r="5" spans="1:27" s="128" customFormat="1" ht="39.75" customHeight="1" x14ac:dyDescent="0.2">
      <c r="A5" s="275">
        <v>2</v>
      </c>
      <c r="B5" s="168" t="s">
        <v>279</v>
      </c>
      <c r="C5" s="276"/>
      <c r="D5" s="239"/>
      <c r="E5" s="277"/>
      <c r="F5" s="239"/>
      <c r="G5" s="239"/>
      <c r="H5" s="239"/>
      <c r="I5" s="239"/>
      <c r="J5" s="239"/>
      <c r="K5" s="239"/>
      <c r="L5" s="239"/>
      <c r="M5" s="239"/>
      <c r="N5" s="239"/>
      <c r="O5" s="239"/>
      <c r="P5" s="239"/>
      <c r="Q5" s="239"/>
      <c r="R5" s="239"/>
      <c r="S5" s="239"/>
      <c r="T5" s="239"/>
      <c r="U5" s="239"/>
      <c r="V5" s="239"/>
      <c r="W5" s="239"/>
      <c r="X5" s="239"/>
      <c r="Y5" s="239"/>
      <c r="Z5" s="239"/>
      <c r="AA5" s="239"/>
    </row>
    <row r="6" spans="1:27" s="128" customFormat="1" ht="39.75" customHeight="1" x14ac:dyDescent="0.2">
      <c r="A6" s="275">
        <v>2</v>
      </c>
      <c r="B6" s="168" t="s">
        <v>38</v>
      </c>
      <c r="C6" s="276">
        <f>'GF Super Structure'!F22</f>
        <v>30917636.089312501</v>
      </c>
      <c r="D6" s="239"/>
      <c r="E6" s="277"/>
      <c r="F6" s="239"/>
      <c r="G6" s="239"/>
      <c r="H6" s="239"/>
      <c r="I6" s="239"/>
      <c r="J6" s="239"/>
      <c r="K6" s="239"/>
      <c r="L6" s="239"/>
      <c r="M6" s="239"/>
      <c r="N6" s="239"/>
      <c r="O6" s="239"/>
      <c r="P6" s="239"/>
      <c r="Q6" s="239"/>
      <c r="R6" s="239"/>
      <c r="S6" s="239"/>
      <c r="T6" s="239"/>
      <c r="U6" s="239"/>
      <c r="V6" s="239"/>
      <c r="W6" s="239"/>
      <c r="X6" s="239"/>
      <c r="Y6" s="239"/>
      <c r="Z6" s="239"/>
      <c r="AA6" s="239"/>
    </row>
    <row r="7" spans="1:27" s="128" customFormat="1" ht="39.75" customHeight="1" x14ac:dyDescent="0.2">
      <c r="A7" s="275">
        <v>3</v>
      </c>
      <c r="B7" s="168" t="s">
        <v>39</v>
      </c>
      <c r="C7" s="276">
        <f>'FF Super Structure '!F20</f>
        <v>9683646.0662500001</v>
      </c>
      <c r="D7" s="239"/>
      <c r="E7" s="277"/>
      <c r="F7" s="239"/>
      <c r="G7" s="239"/>
      <c r="H7" s="239"/>
      <c r="I7" s="239"/>
      <c r="J7" s="239"/>
      <c r="K7" s="239"/>
      <c r="L7" s="239"/>
      <c r="M7" s="239"/>
      <c r="N7" s="239"/>
      <c r="O7" s="239"/>
      <c r="P7" s="239"/>
      <c r="Q7" s="239"/>
      <c r="R7" s="239"/>
      <c r="S7" s="239"/>
      <c r="T7" s="239"/>
      <c r="U7" s="239"/>
      <c r="V7" s="239"/>
      <c r="W7" s="239"/>
      <c r="X7" s="239"/>
      <c r="Y7" s="239"/>
      <c r="Z7" s="239"/>
      <c r="AA7" s="239"/>
    </row>
    <row r="8" spans="1:27" s="150" customFormat="1" ht="39.75" customHeight="1" x14ac:dyDescent="0.2">
      <c r="A8" s="275">
        <v>4</v>
      </c>
      <c r="B8" s="168" t="s">
        <v>118</v>
      </c>
      <c r="C8" s="276">
        <f>'Mumty Super Structure '!F21</f>
        <v>1208873.0608999999</v>
      </c>
      <c r="D8" s="167"/>
      <c r="E8" s="167"/>
      <c r="F8" s="167"/>
      <c r="G8" s="167"/>
      <c r="H8" s="167"/>
      <c r="I8" s="167"/>
      <c r="J8" s="167"/>
      <c r="K8" s="167"/>
      <c r="L8" s="167"/>
      <c r="M8" s="167"/>
      <c r="N8" s="167"/>
      <c r="O8" s="167"/>
      <c r="P8" s="167"/>
      <c r="Q8" s="167"/>
      <c r="R8" s="167"/>
      <c r="S8" s="167"/>
      <c r="T8" s="167"/>
      <c r="U8" s="167"/>
      <c r="V8" s="167"/>
      <c r="W8" s="167"/>
      <c r="X8" s="167"/>
      <c r="Y8" s="167"/>
      <c r="Z8" s="167"/>
      <c r="AA8" s="167"/>
    </row>
    <row r="9" spans="1:27" s="150" customFormat="1" ht="39.75" customHeight="1" x14ac:dyDescent="0.2">
      <c r="A9" s="275">
        <v>6</v>
      </c>
      <c r="B9" s="168" t="s">
        <v>41</v>
      </c>
      <c r="C9" s="276">
        <f>'Boq UGWT'!F16</f>
        <v>393225.94499999995</v>
      </c>
      <c r="D9" s="167"/>
      <c r="E9" s="167"/>
      <c r="F9" s="167"/>
      <c r="G9" s="167"/>
      <c r="H9" s="167"/>
      <c r="I9" s="167"/>
      <c r="J9" s="167"/>
      <c r="K9" s="167"/>
      <c r="L9" s="167"/>
      <c r="M9" s="167"/>
      <c r="N9" s="167"/>
      <c r="O9" s="167"/>
      <c r="P9" s="167"/>
      <c r="Q9" s="167"/>
      <c r="R9" s="167"/>
      <c r="S9" s="167"/>
      <c r="T9" s="167"/>
      <c r="U9" s="167"/>
      <c r="V9" s="167"/>
      <c r="W9" s="167"/>
      <c r="X9" s="167"/>
      <c r="Y9" s="167"/>
      <c r="Z9" s="167"/>
      <c r="AA9" s="167"/>
    </row>
    <row r="10" spans="1:27" s="150" customFormat="1" ht="39.75" customHeight="1" x14ac:dyDescent="0.2">
      <c r="A10" s="275">
        <v>7</v>
      </c>
      <c r="B10" s="168" t="s">
        <v>108</v>
      </c>
      <c r="C10" s="276">
        <f>'Boq SP Tank'!F16</f>
        <v>294049.66925000004</v>
      </c>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row>
    <row r="11" spans="1:27" s="150" customFormat="1" ht="39.75" customHeight="1" x14ac:dyDescent="0.2">
      <c r="A11" s="275">
        <v>8</v>
      </c>
      <c r="B11" s="168" t="s">
        <v>42</v>
      </c>
      <c r="C11" s="276">
        <f>'Boq OHWT'!F15</f>
        <v>273988.15575000003</v>
      </c>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row>
    <row r="12" spans="1:27" s="150" customFormat="1" ht="39.75" customHeight="1" x14ac:dyDescent="0.2">
      <c r="A12" s="275">
        <v>9</v>
      </c>
      <c r="B12" s="168" t="s">
        <v>172</v>
      </c>
      <c r="C12" s="281">
        <f>'Summary sheet '!F18</f>
        <v>2870474.2</v>
      </c>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row>
    <row r="13" spans="1:27" s="150" customFormat="1" ht="50.1" customHeight="1" x14ac:dyDescent="0.2">
      <c r="A13" s="850" t="s">
        <v>125</v>
      </c>
      <c r="B13" s="850"/>
      <c r="C13" s="282">
        <f>SUM(C4:C12)</f>
        <v>45641893.186462507</v>
      </c>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row>
    <row r="14" spans="1:27" s="150" customFormat="1" x14ac:dyDescent="0.2">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row>
    <row r="15" spans="1:27" s="150" customFormat="1" x14ac:dyDescent="0.2">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row>
    <row r="16" spans="1:27" s="150" customFormat="1" x14ac:dyDescent="0.2">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row>
    <row r="17" spans="4:27" s="150" customFormat="1" x14ac:dyDescent="0.2">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row>
    <row r="18" spans="4:27" s="150" customFormat="1" x14ac:dyDescent="0.2">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row>
    <row r="19" spans="4:27" s="150" customFormat="1" x14ac:dyDescent="0.2">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row>
    <row r="20" spans="4:27" s="150" customFormat="1" x14ac:dyDescent="0.2">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row>
    <row r="21" spans="4:27" s="150" customFormat="1" x14ac:dyDescent="0.2">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row>
    <row r="22" spans="4:27" s="150" customFormat="1" x14ac:dyDescent="0.2">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row>
    <row r="23" spans="4:27" s="150" customFormat="1" x14ac:dyDescent="0.2">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row>
    <row r="24" spans="4:27" s="150" customFormat="1" x14ac:dyDescent="0.2">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row>
    <row r="25" spans="4:27" s="150" customFormat="1" x14ac:dyDescent="0.2">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row>
    <row r="26" spans="4:27" s="150" customFormat="1" x14ac:dyDescent="0.2">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row>
    <row r="27" spans="4:27" s="150" customFormat="1" x14ac:dyDescent="0.2">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row>
    <row r="28" spans="4:27" s="150" customFormat="1" x14ac:dyDescent="0.2">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row>
    <row r="29" spans="4:27" s="150" customFormat="1" x14ac:dyDescent="0.2">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row>
    <row r="30" spans="4:27" s="150" customFormat="1" x14ac:dyDescent="0.2">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row>
    <row r="31" spans="4:27" s="150" customFormat="1" x14ac:dyDescent="0.2">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row>
    <row r="32" spans="4:27" s="150" customFormat="1" x14ac:dyDescent="0.2">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row>
    <row r="33" spans="4:27" s="150" customFormat="1" x14ac:dyDescent="0.2">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row>
    <row r="34" spans="4:27" s="150" customFormat="1" x14ac:dyDescent="0.2">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row>
    <row r="35" spans="4:27" s="150" customFormat="1" x14ac:dyDescent="0.2">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row>
    <row r="36" spans="4:27" s="150" customFormat="1" x14ac:dyDescent="0.2">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row>
    <row r="37" spans="4:27" s="150" customFormat="1" x14ac:dyDescent="0.2">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row>
    <row r="38" spans="4:27" s="150" customFormat="1" x14ac:dyDescent="0.2">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row>
    <row r="39" spans="4:27" s="150" customFormat="1" x14ac:dyDescent="0.2">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row>
    <row r="40" spans="4:27" s="150" customFormat="1" x14ac:dyDescent="0.2">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row>
    <row r="41" spans="4:27" s="150" customFormat="1" x14ac:dyDescent="0.2">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row>
    <row r="42" spans="4:27" s="150" customFormat="1" x14ac:dyDescent="0.2">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row>
    <row r="43" spans="4:27" s="150" customFormat="1" x14ac:dyDescent="0.2">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row>
    <row r="44" spans="4:27" s="150" customFormat="1" x14ac:dyDescent="0.2">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row>
    <row r="45" spans="4:27" s="150" customFormat="1" x14ac:dyDescent="0.2">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row>
    <row r="46" spans="4:27" s="150" customFormat="1" x14ac:dyDescent="0.2">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row>
    <row r="47" spans="4:27" s="150" customFormat="1" x14ac:dyDescent="0.2">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row>
    <row r="48" spans="4:27" s="150" customFormat="1" x14ac:dyDescent="0.2">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row>
    <row r="49" spans="4:27" s="150" customFormat="1" x14ac:dyDescent="0.2">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row>
    <row r="50" spans="4:27" s="150" customFormat="1" x14ac:dyDescent="0.2">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row>
    <row r="51" spans="4:27" s="150" customFormat="1" x14ac:dyDescent="0.2">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row>
    <row r="52" spans="4:27" s="150" customFormat="1" x14ac:dyDescent="0.2">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row>
    <row r="53" spans="4:27" s="150" customFormat="1" x14ac:dyDescent="0.2">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row>
    <row r="54" spans="4:27" s="150" customFormat="1" x14ac:dyDescent="0.2">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row>
    <row r="55" spans="4:27" s="150" customFormat="1" x14ac:dyDescent="0.2">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row>
    <row r="56" spans="4:27" s="150" customFormat="1" x14ac:dyDescent="0.2">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row>
    <row r="57" spans="4:27" s="150" customFormat="1" x14ac:dyDescent="0.2">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row>
    <row r="58" spans="4:27" s="150" customFormat="1" x14ac:dyDescent="0.2">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row>
    <row r="59" spans="4:27" s="150" customFormat="1" x14ac:dyDescent="0.2">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row>
    <row r="60" spans="4:27" s="150" customFormat="1" x14ac:dyDescent="0.2">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row>
    <row r="61" spans="4:27" s="150" customFormat="1" x14ac:dyDescent="0.2">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row>
    <row r="62" spans="4:27" s="150" customFormat="1" x14ac:dyDescent="0.2">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row>
    <row r="63" spans="4:27" s="150" customFormat="1" x14ac:dyDescent="0.2">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row>
    <row r="64" spans="4:27" s="150" customFormat="1" x14ac:dyDescent="0.2">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row>
    <row r="65" spans="4:27" s="150" customFormat="1" x14ac:dyDescent="0.2">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row>
    <row r="66" spans="4:27" s="150" customFormat="1" x14ac:dyDescent="0.2">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row>
    <row r="67" spans="4:27" s="150" customFormat="1" x14ac:dyDescent="0.2">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row>
    <row r="68" spans="4:27" s="150" customFormat="1" x14ac:dyDescent="0.2">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row>
    <row r="69" spans="4:27" s="150" customFormat="1" x14ac:dyDescent="0.2">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row>
    <row r="70" spans="4:27" s="150" customFormat="1" x14ac:dyDescent="0.2">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row>
    <row r="71" spans="4:27" s="150" customFormat="1" x14ac:dyDescent="0.2">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row>
    <row r="72" spans="4:27" s="150" customFormat="1" x14ac:dyDescent="0.2">
      <c r="D72" s="167"/>
      <c r="E72" s="167"/>
      <c r="F72" s="167"/>
      <c r="G72" s="167"/>
      <c r="H72" s="167"/>
      <c r="I72" s="167"/>
      <c r="J72" s="167"/>
      <c r="K72" s="167"/>
      <c r="L72" s="167"/>
      <c r="M72" s="167"/>
      <c r="N72" s="167"/>
      <c r="O72" s="167"/>
      <c r="P72" s="167"/>
      <c r="Q72" s="167"/>
      <c r="R72" s="167"/>
      <c r="S72" s="167"/>
      <c r="T72" s="167"/>
      <c r="U72" s="167"/>
      <c r="V72" s="167"/>
      <c r="W72" s="167"/>
      <c r="X72" s="167"/>
      <c r="Y72" s="167"/>
      <c r="Z72" s="167"/>
      <c r="AA72" s="167"/>
    </row>
    <row r="73" spans="4:27" s="150" customFormat="1" x14ac:dyDescent="0.2">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row>
    <row r="74" spans="4:27" s="150" customFormat="1" x14ac:dyDescent="0.2">
      <c r="D74" s="167"/>
      <c r="E74" s="167"/>
      <c r="F74" s="167"/>
      <c r="G74" s="167"/>
      <c r="H74" s="167"/>
      <c r="I74" s="167"/>
      <c r="J74" s="167"/>
      <c r="K74" s="167"/>
      <c r="L74" s="167"/>
      <c r="M74" s="167"/>
      <c r="N74" s="167"/>
      <c r="O74" s="167"/>
      <c r="P74" s="167"/>
      <c r="Q74" s="167"/>
      <c r="R74" s="167"/>
      <c r="S74" s="167"/>
      <c r="T74" s="167"/>
      <c r="U74" s="167"/>
      <c r="V74" s="167"/>
      <c r="W74" s="167"/>
      <c r="X74" s="167"/>
      <c r="Y74" s="167"/>
      <c r="Z74" s="167"/>
      <c r="AA74" s="167"/>
    </row>
    <row r="75" spans="4:27" s="150" customFormat="1" x14ac:dyDescent="0.2">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row>
    <row r="76" spans="4:27" s="150" customFormat="1" x14ac:dyDescent="0.2">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167"/>
    </row>
    <row r="77" spans="4:27" s="150" customFormat="1" x14ac:dyDescent="0.2">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row>
    <row r="78" spans="4:27" s="150" customFormat="1" x14ac:dyDescent="0.2">
      <c r="D78" s="167"/>
      <c r="E78" s="167"/>
      <c r="F78" s="167"/>
      <c r="G78" s="167"/>
      <c r="H78" s="167"/>
      <c r="I78" s="167"/>
      <c r="J78" s="167"/>
      <c r="K78" s="167"/>
      <c r="L78" s="167"/>
      <c r="M78" s="167"/>
      <c r="N78" s="167"/>
      <c r="O78" s="167"/>
      <c r="P78" s="167"/>
      <c r="Q78" s="167"/>
      <c r="R78" s="167"/>
      <c r="S78" s="167"/>
      <c r="T78" s="167"/>
      <c r="U78" s="167"/>
      <c r="V78" s="167"/>
      <c r="W78" s="167"/>
      <c r="X78" s="167"/>
      <c r="Y78" s="167"/>
      <c r="Z78" s="167"/>
      <c r="AA78" s="167"/>
    </row>
    <row r="79" spans="4:27" s="150" customFormat="1" x14ac:dyDescent="0.2">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row>
    <row r="80" spans="4:27" s="150" customFormat="1" x14ac:dyDescent="0.2">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row>
    <row r="81" spans="4:27" s="150" customFormat="1" x14ac:dyDescent="0.2">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row>
    <row r="82" spans="4:27" s="150" customFormat="1" x14ac:dyDescent="0.2">
      <c r="D82" s="167"/>
      <c r="E82" s="167"/>
      <c r="F82" s="167"/>
      <c r="G82" s="167"/>
      <c r="H82" s="167"/>
      <c r="I82" s="167"/>
      <c r="J82" s="167"/>
      <c r="K82" s="167"/>
      <c r="L82" s="167"/>
      <c r="M82" s="167"/>
      <c r="N82" s="167"/>
      <c r="O82" s="167"/>
      <c r="P82" s="167"/>
      <c r="Q82" s="167"/>
      <c r="R82" s="167"/>
      <c r="S82" s="167"/>
      <c r="T82" s="167"/>
      <c r="U82" s="167"/>
      <c r="V82" s="167"/>
      <c r="W82" s="167"/>
      <c r="X82" s="167"/>
      <c r="Y82" s="167"/>
      <c r="Z82" s="167"/>
      <c r="AA82" s="167"/>
    </row>
    <row r="83" spans="4:27" s="150" customFormat="1" x14ac:dyDescent="0.2">
      <c r="D83" s="167"/>
      <c r="E83" s="167"/>
      <c r="F83" s="167"/>
      <c r="G83" s="167"/>
      <c r="H83" s="167"/>
      <c r="I83" s="167"/>
      <c r="J83" s="167"/>
      <c r="K83" s="167"/>
      <c r="L83" s="167"/>
      <c r="M83" s="167"/>
      <c r="N83" s="167"/>
      <c r="O83" s="167"/>
      <c r="P83" s="167"/>
      <c r="Q83" s="167"/>
      <c r="R83" s="167"/>
      <c r="S83" s="167"/>
      <c r="T83" s="167"/>
      <c r="U83" s="167"/>
      <c r="V83" s="167"/>
      <c r="W83" s="167"/>
      <c r="X83" s="167"/>
      <c r="Y83" s="167"/>
      <c r="Z83" s="167"/>
      <c r="AA83" s="167"/>
    </row>
    <row r="84" spans="4:27" s="150" customFormat="1" x14ac:dyDescent="0.2">
      <c r="D84" s="167"/>
      <c r="E84" s="167"/>
      <c r="F84" s="167"/>
      <c r="G84" s="167"/>
      <c r="H84" s="167"/>
      <c r="I84" s="167"/>
      <c r="J84" s="167"/>
      <c r="K84" s="167"/>
      <c r="L84" s="167"/>
      <c r="M84" s="167"/>
      <c r="N84" s="167"/>
      <c r="O84" s="167"/>
      <c r="P84" s="167"/>
      <c r="Q84" s="167"/>
      <c r="R84" s="167"/>
      <c r="S84" s="167"/>
      <c r="T84" s="167"/>
      <c r="U84" s="167"/>
      <c r="V84" s="167"/>
      <c r="W84" s="167"/>
      <c r="X84" s="167"/>
      <c r="Y84" s="167"/>
      <c r="Z84" s="167"/>
      <c r="AA84" s="167"/>
    </row>
    <row r="85" spans="4:27" s="150" customFormat="1" x14ac:dyDescent="0.2">
      <c r="D85" s="167"/>
      <c r="E85" s="167"/>
      <c r="F85" s="167"/>
      <c r="G85" s="167"/>
      <c r="H85" s="167"/>
      <c r="I85" s="167"/>
      <c r="J85" s="167"/>
      <c r="K85" s="167"/>
      <c r="L85" s="167"/>
      <c r="M85" s="167"/>
      <c r="N85" s="167"/>
      <c r="O85" s="167"/>
      <c r="P85" s="167"/>
      <c r="Q85" s="167"/>
      <c r="R85" s="167"/>
      <c r="S85" s="167"/>
      <c r="T85" s="167"/>
      <c r="U85" s="167"/>
      <c r="V85" s="167"/>
      <c r="W85" s="167"/>
      <c r="X85" s="167"/>
      <c r="Y85" s="167"/>
      <c r="Z85" s="167"/>
      <c r="AA85" s="167"/>
    </row>
    <row r="86" spans="4:27" s="150" customFormat="1" x14ac:dyDescent="0.2">
      <c r="D86" s="167"/>
      <c r="E86" s="167"/>
      <c r="F86" s="167"/>
      <c r="G86" s="167"/>
      <c r="H86" s="167"/>
      <c r="I86" s="167"/>
      <c r="J86" s="167"/>
      <c r="K86" s="167"/>
      <c r="L86" s="167"/>
      <c r="M86" s="167"/>
      <c r="N86" s="167"/>
      <c r="O86" s="167"/>
      <c r="P86" s="167"/>
      <c r="Q86" s="167"/>
      <c r="R86" s="167"/>
      <c r="S86" s="167"/>
      <c r="T86" s="167"/>
      <c r="U86" s="167"/>
      <c r="V86" s="167"/>
      <c r="W86" s="167"/>
      <c r="X86" s="167"/>
      <c r="Y86" s="167"/>
      <c r="Z86" s="167"/>
      <c r="AA86" s="167"/>
    </row>
    <row r="87" spans="4:27" s="150" customFormat="1" x14ac:dyDescent="0.2">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row>
    <row r="88" spans="4:27" s="150" customFormat="1" x14ac:dyDescent="0.2">
      <c r="D88" s="167"/>
      <c r="E88" s="167"/>
      <c r="F88" s="167"/>
      <c r="G88" s="167"/>
      <c r="H88" s="167"/>
      <c r="I88" s="167"/>
      <c r="J88" s="167"/>
      <c r="K88" s="167"/>
      <c r="L88" s="167"/>
      <c r="M88" s="167"/>
      <c r="N88" s="167"/>
      <c r="O88" s="167"/>
      <c r="P88" s="167"/>
      <c r="Q88" s="167"/>
      <c r="R88" s="167"/>
      <c r="S88" s="167"/>
      <c r="T88" s="167"/>
      <c r="U88" s="167"/>
      <c r="V88" s="167"/>
      <c r="W88" s="167"/>
      <c r="X88" s="167"/>
      <c r="Y88" s="167"/>
      <c r="Z88" s="167"/>
      <c r="AA88" s="167"/>
    </row>
    <row r="89" spans="4:27" s="150" customFormat="1" x14ac:dyDescent="0.2">
      <c r="D89" s="167"/>
      <c r="E89" s="167"/>
      <c r="F89" s="167"/>
      <c r="G89" s="167"/>
      <c r="H89" s="167"/>
      <c r="I89" s="167"/>
      <c r="J89" s="167"/>
      <c r="K89" s="167"/>
      <c r="L89" s="167"/>
      <c r="M89" s="167"/>
      <c r="N89" s="167"/>
      <c r="O89" s="167"/>
      <c r="P89" s="167"/>
      <c r="Q89" s="167"/>
      <c r="R89" s="167"/>
      <c r="S89" s="167"/>
      <c r="T89" s="167"/>
      <c r="U89" s="167"/>
      <c r="V89" s="167"/>
      <c r="W89" s="167"/>
      <c r="X89" s="167"/>
      <c r="Y89" s="167"/>
      <c r="Z89" s="167"/>
      <c r="AA89" s="167"/>
    </row>
    <row r="90" spans="4:27" s="150" customFormat="1" x14ac:dyDescent="0.2">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row>
    <row r="91" spans="4:27" s="150" customFormat="1" x14ac:dyDescent="0.2">
      <c r="D91" s="167"/>
      <c r="E91" s="167"/>
      <c r="F91" s="167"/>
      <c r="G91" s="167"/>
      <c r="H91" s="167"/>
      <c r="I91" s="167"/>
      <c r="J91" s="167"/>
      <c r="K91" s="167"/>
      <c r="L91" s="167"/>
      <c r="M91" s="167"/>
      <c r="N91" s="167"/>
      <c r="O91" s="167"/>
      <c r="P91" s="167"/>
      <c r="Q91" s="167"/>
      <c r="R91" s="167"/>
      <c r="S91" s="167"/>
      <c r="T91" s="167"/>
      <c r="U91" s="167"/>
      <c r="V91" s="167"/>
      <c r="W91" s="167"/>
      <c r="X91" s="167"/>
      <c r="Y91" s="167"/>
      <c r="Z91" s="167"/>
      <c r="AA91" s="167"/>
    </row>
    <row r="92" spans="4:27" s="150" customFormat="1" x14ac:dyDescent="0.2">
      <c r="D92" s="167"/>
      <c r="E92" s="167"/>
      <c r="F92" s="167"/>
      <c r="G92" s="167"/>
      <c r="H92" s="167"/>
      <c r="I92" s="167"/>
      <c r="J92" s="167"/>
      <c r="K92" s="167"/>
      <c r="L92" s="167"/>
      <c r="M92" s="167"/>
      <c r="N92" s="167"/>
      <c r="O92" s="167"/>
      <c r="P92" s="167"/>
      <c r="Q92" s="167"/>
      <c r="R92" s="167"/>
      <c r="S92" s="167"/>
      <c r="T92" s="167"/>
      <c r="U92" s="167"/>
      <c r="V92" s="167"/>
      <c r="W92" s="167"/>
      <c r="X92" s="167"/>
      <c r="Y92" s="167"/>
      <c r="Z92" s="167"/>
      <c r="AA92" s="167"/>
    </row>
    <row r="93" spans="4:27" s="150" customFormat="1" x14ac:dyDescent="0.2">
      <c r="D93" s="167"/>
      <c r="E93" s="167"/>
      <c r="F93" s="167"/>
      <c r="G93" s="167"/>
      <c r="H93" s="167"/>
      <c r="I93" s="167"/>
      <c r="J93" s="167"/>
      <c r="K93" s="167"/>
      <c r="L93" s="167"/>
      <c r="M93" s="167"/>
      <c r="N93" s="167"/>
      <c r="O93" s="167"/>
      <c r="P93" s="167"/>
      <c r="Q93" s="167"/>
      <c r="R93" s="167"/>
      <c r="S93" s="167"/>
      <c r="T93" s="167"/>
      <c r="U93" s="167"/>
      <c r="V93" s="167"/>
      <c r="W93" s="167"/>
      <c r="X93" s="167"/>
      <c r="Y93" s="167"/>
      <c r="Z93" s="167"/>
      <c r="AA93" s="167"/>
    </row>
    <row r="94" spans="4:27" s="150" customFormat="1" x14ac:dyDescent="0.2">
      <c r="D94" s="167"/>
      <c r="E94" s="167"/>
      <c r="F94" s="167"/>
      <c r="G94" s="167"/>
      <c r="H94" s="167"/>
      <c r="I94" s="167"/>
      <c r="J94" s="167"/>
      <c r="K94" s="167"/>
      <c r="L94" s="167"/>
      <c r="M94" s="167"/>
      <c r="N94" s="167"/>
      <c r="O94" s="167"/>
      <c r="P94" s="167"/>
      <c r="Q94" s="167"/>
      <c r="R94" s="167"/>
      <c r="S94" s="167"/>
      <c r="T94" s="167"/>
      <c r="U94" s="167"/>
      <c r="V94" s="167"/>
      <c r="W94" s="167"/>
      <c r="X94" s="167"/>
      <c r="Y94" s="167"/>
      <c r="Z94" s="167"/>
      <c r="AA94" s="167"/>
    </row>
    <row r="95" spans="4:27" s="150" customFormat="1" x14ac:dyDescent="0.2">
      <c r="D95" s="167"/>
      <c r="E95" s="167"/>
      <c r="F95" s="167"/>
      <c r="G95" s="167"/>
      <c r="H95" s="167"/>
      <c r="I95" s="167"/>
      <c r="J95" s="167"/>
      <c r="K95" s="167"/>
      <c r="L95" s="167"/>
      <c r="M95" s="167"/>
      <c r="N95" s="167"/>
      <c r="O95" s="167"/>
      <c r="P95" s="167"/>
      <c r="Q95" s="167"/>
      <c r="R95" s="167"/>
      <c r="S95" s="167"/>
      <c r="T95" s="167"/>
      <c r="U95" s="167"/>
      <c r="V95" s="167"/>
      <c r="W95" s="167"/>
      <c r="X95" s="167"/>
      <c r="Y95" s="167"/>
      <c r="Z95" s="167"/>
      <c r="AA95" s="167"/>
    </row>
    <row r="96" spans="4:27" s="150" customFormat="1" x14ac:dyDescent="0.2">
      <c r="D96" s="167"/>
      <c r="E96" s="167"/>
      <c r="F96" s="167"/>
      <c r="G96" s="167"/>
      <c r="H96" s="167"/>
      <c r="I96" s="167"/>
      <c r="J96" s="167"/>
      <c r="K96" s="167"/>
      <c r="L96" s="167"/>
      <c r="M96" s="167"/>
      <c r="N96" s="167"/>
      <c r="O96" s="167"/>
      <c r="P96" s="167"/>
      <c r="Q96" s="167"/>
      <c r="R96" s="167"/>
      <c r="S96" s="167"/>
      <c r="T96" s="167"/>
      <c r="U96" s="167"/>
      <c r="V96" s="167"/>
      <c r="W96" s="167"/>
      <c r="X96" s="167"/>
      <c r="Y96" s="167"/>
      <c r="Z96" s="167"/>
      <c r="AA96" s="167"/>
    </row>
    <row r="97" spans="4:27" s="150" customFormat="1" x14ac:dyDescent="0.2">
      <c r="D97" s="167"/>
      <c r="E97" s="167"/>
      <c r="F97" s="167"/>
      <c r="G97" s="167"/>
      <c r="H97" s="167"/>
      <c r="I97" s="167"/>
      <c r="J97" s="167"/>
      <c r="K97" s="167"/>
      <c r="L97" s="167"/>
      <c r="M97" s="167"/>
      <c r="N97" s="167"/>
      <c r="O97" s="167"/>
      <c r="P97" s="167"/>
      <c r="Q97" s="167"/>
      <c r="R97" s="167"/>
      <c r="S97" s="167"/>
      <c r="T97" s="167"/>
      <c r="U97" s="167"/>
      <c r="V97" s="167"/>
      <c r="W97" s="167"/>
      <c r="X97" s="167"/>
      <c r="Y97" s="167"/>
      <c r="Z97" s="167"/>
      <c r="AA97" s="167"/>
    </row>
    <row r="98" spans="4:27" s="150" customFormat="1" x14ac:dyDescent="0.2">
      <c r="D98" s="167"/>
      <c r="E98" s="167"/>
      <c r="F98" s="167"/>
      <c r="G98" s="167"/>
      <c r="H98" s="167"/>
      <c r="I98" s="167"/>
      <c r="J98" s="167"/>
      <c r="K98" s="167"/>
      <c r="L98" s="167"/>
      <c r="M98" s="167"/>
      <c r="N98" s="167"/>
      <c r="O98" s="167"/>
      <c r="P98" s="167"/>
      <c r="Q98" s="167"/>
      <c r="R98" s="167"/>
      <c r="S98" s="167"/>
      <c r="T98" s="167"/>
      <c r="U98" s="167"/>
      <c r="V98" s="167"/>
      <c r="W98" s="167"/>
      <c r="X98" s="167"/>
      <c r="Y98" s="167"/>
      <c r="Z98" s="167"/>
      <c r="AA98" s="167"/>
    </row>
    <row r="99" spans="4:27" s="150" customFormat="1" x14ac:dyDescent="0.2">
      <c r="D99" s="167"/>
      <c r="E99" s="167"/>
      <c r="F99" s="167"/>
      <c r="G99" s="167"/>
      <c r="H99" s="167"/>
      <c r="I99" s="167"/>
      <c r="J99" s="167"/>
      <c r="K99" s="167"/>
      <c r="L99" s="167"/>
      <c r="M99" s="167"/>
      <c r="N99" s="167"/>
      <c r="O99" s="167"/>
      <c r="P99" s="167"/>
      <c r="Q99" s="167"/>
      <c r="R99" s="167"/>
      <c r="S99" s="167"/>
      <c r="T99" s="167"/>
      <c r="U99" s="167"/>
      <c r="V99" s="167"/>
      <c r="W99" s="167"/>
      <c r="X99" s="167"/>
      <c r="Y99" s="167"/>
      <c r="Z99" s="167"/>
      <c r="AA99" s="167"/>
    </row>
    <row r="100" spans="4:27" s="150" customFormat="1" x14ac:dyDescent="0.2">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row>
    <row r="101" spans="4:27" s="150" customFormat="1" x14ac:dyDescent="0.2">
      <c r="D101" s="167"/>
      <c r="E101" s="167"/>
      <c r="F101" s="167"/>
      <c r="G101" s="167"/>
      <c r="H101" s="167"/>
      <c r="I101" s="167"/>
      <c r="J101" s="167"/>
      <c r="K101" s="167"/>
      <c r="L101" s="167"/>
      <c r="M101" s="167"/>
      <c r="N101" s="167"/>
      <c r="O101" s="167"/>
      <c r="P101" s="167"/>
      <c r="Q101" s="167"/>
      <c r="R101" s="167"/>
      <c r="S101" s="167"/>
      <c r="T101" s="167"/>
      <c r="U101" s="167"/>
      <c r="V101" s="167"/>
      <c r="W101" s="167"/>
      <c r="X101" s="167"/>
      <c r="Y101" s="167"/>
      <c r="Z101" s="167"/>
      <c r="AA101" s="167"/>
    </row>
    <row r="102" spans="4:27" s="150" customFormat="1" x14ac:dyDescent="0.2">
      <c r="D102" s="167"/>
      <c r="E102" s="167"/>
      <c r="F102" s="167"/>
      <c r="G102" s="167"/>
      <c r="H102" s="167"/>
      <c r="I102" s="167"/>
      <c r="J102" s="167"/>
      <c r="K102" s="167"/>
      <c r="L102" s="167"/>
      <c r="M102" s="167"/>
      <c r="N102" s="167"/>
      <c r="O102" s="167"/>
      <c r="P102" s="167"/>
      <c r="Q102" s="167"/>
      <c r="R102" s="167"/>
      <c r="S102" s="167"/>
      <c r="T102" s="167"/>
      <c r="U102" s="167"/>
      <c r="V102" s="167"/>
      <c r="W102" s="167"/>
      <c r="X102" s="167"/>
      <c r="Y102" s="167"/>
      <c r="Z102" s="167"/>
      <c r="AA102" s="167"/>
    </row>
    <row r="103" spans="4:27" s="150" customFormat="1" x14ac:dyDescent="0.2">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7"/>
    </row>
    <row r="104" spans="4:27" s="150" customFormat="1" x14ac:dyDescent="0.2">
      <c r="D104" s="167"/>
      <c r="E104" s="167"/>
      <c r="F104" s="167"/>
      <c r="G104" s="167"/>
      <c r="H104" s="167"/>
      <c r="I104" s="167"/>
      <c r="J104" s="167"/>
      <c r="K104" s="167"/>
      <c r="L104" s="167"/>
      <c r="M104" s="167"/>
      <c r="N104" s="167"/>
      <c r="O104" s="167"/>
      <c r="P104" s="167"/>
      <c r="Q104" s="167"/>
      <c r="R104" s="167"/>
      <c r="S104" s="167"/>
      <c r="T104" s="167"/>
      <c r="U104" s="167"/>
      <c r="V104" s="167"/>
      <c r="W104" s="167"/>
      <c r="X104" s="167"/>
      <c r="Y104" s="167"/>
      <c r="Z104" s="167"/>
      <c r="AA104" s="167"/>
    </row>
    <row r="105" spans="4:27" s="150" customFormat="1" x14ac:dyDescent="0.2">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c r="AA105" s="167"/>
    </row>
    <row r="106" spans="4:27" s="150" customFormat="1" x14ac:dyDescent="0.2">
      <c r="D106" s="167"/>
      <c r="E106" s="167"/>
      <c r="F106" s="167"/>
      <c r="G106" s="167"/>
      <c r="H106" s="167"/>
      <c r="I106" s="167"/>
      <c r="J106" s="167"/>
      <c r="K106" s="167"/>
      <c r="L106" s="167"/>
      <c r="M106" s="167"/>
      <c r="N106" s="167"/>
      <c r="O106" s="167"/>
      <c r="P106" s="167"/>
      <c r="Q106" s="167"/>
      <c r="R106" s="167"/>
      <c r="S106" s="167"/>
      <c r="T106" s="167"/>
      <c r="U106" s="167"/>
      <c r="V106" s="167"/>
      <c r="W106" s="167"/>
      <c r="X106" s="167"/>
      <c r="Y106" s="167"/>
      <c r="Z106" s="167"/>
      <c r="AA106" s="167"/>
    </row>
    <row r="107" spans="4:27" s="150" customFormat="1" x14ac:dyDescent="0.2">
      <c r="D107" s="167"/>
      <c r="E107" s="167"/>
      <c r="F107" s="167"/>
      <c r="G107" s="167"/>
      <c r="H107" s="167"/>
      <c r="I107" s="167"/>
      <c r="J107" s="167"/>
      <c r="K107" s="167"/>
      <c r="L107" s="167"/>
      <c r="M107" s="167"/>
      <c r="N107" s="167"/>
      <c r="O107" s="167"/>
      <c r="P107" s="167"/>
      <c r="Q107" s="167"/>
      <c r="R107" s="167"/>
      <c r="S107" s="167"/>
      <c r="T107" s="167"/>
      <c r="U107" s="167"/>
      <c r="V107" s="167"/>
      <c r="W107" s="167"/>
      <c r="X107" s="167"/>
      <c r="Y107" s="167"/>
      <c r="Z107" s="167"/>
      <c r="AA107" s="167"/>
    </row>
    <row r="108" spans="4:27" s="150" customFormat="1" x14ac:dyDescent="0.2">
      <c r="D108" s="167"/>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67"/>
      <c r="AA108" s="167"/>
    </row>
    <row r="109" spans="4:27" s="150" customFormat="1" x14ac:dyDescent="0.2">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row>
    <row r="110" spans="4:27" s="150" customFormat="1" x14ac:dyDescent="0.2">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c r="AA110" s="167"/>
    </row>
    <row r="111" spans="4:27" s="150" customFormat="1" x14ac:dyDescent="0.2">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row>
    <row r="112" spans="4:27" s="150" customFormat="1" x14ac:dyDescent="0.2">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row>
    <row r="113" spans="4:27" s="150" customFormat="1" x14ac:dyDescent="0.2">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row>
    <row r="114" spans="4:27" s="150" customFormat="1" x14ac:dyDescent="0.2">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row>
    <row r="115" spans="4:27" s="150" customFormat="1" x14ac:dyDescent="0.2">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row>
    <row r="116" spans="4:27" s="150" customFormat="1" x14ac:dyDescent="0.2">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row>
    <row r="117" spans="4:27" s="150" customFormat="1" x14ac:dyDescent="0.2">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row>
    <row r="118" spans="4:27" s="150" customFormat="1" x14ac:dyDescent="0.2">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row>
    <row r="119" spans="4:27" s="150" customFormat="1" x14ac:dyDescent="0.2">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row>
    <row r="120" spans="4:27" s="150" customFormat="1" x14ac:dyDescent="0.2">
      <c r="D120" s="167"/>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row>
    <row r="121" spans="4:27" s="150" customFormat="1" x14ac:dyDescent="0.2">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row>
    <row r="122" spans="4:27" s="150" customFormat="1" x14ac:dyDescent="0.2">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row>
    <row r="123" spans="4:27" s="150" customFormat="1" x14ac:dyDescent="0.2">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row>
    <row r="124" spans="4:27" s="150" customFormat="1" x14ac:dyDescent="0.2">
      <c r="D124" s="167"/>
      <c r="E124" s="167"/>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row>
    <row r="125" spans="4:27" s="150" customFormat="1" x14ac:dyDescent="0.2">
      <c r="D125" s="167"/>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row>
    <row r="126" spans="4:27" s="150" customFormat="1" x14ac:dyDescent="0.2">
      <c r="D126" s="167"/>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row>
    <row r="127" spans="4:27" s="150" customFormat="1" x14ac:dyDescent="0.2">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row>
    <row r="128" spans="4:27" s="150" customFormat="1" x14ac:dyDescent="0.2">
      <c r="D128" s="167"/>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c r="AA128" s="167"/>
    </row>
    <row r="129" spans="4:27" s="150" customFormat="1" x14ac:dyDescent="0.2">
      <c r="D129" s="167"/>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c r="AA129" s="167"/>
    </row>
    <row r="130" spans="4:27" s="150" customFormat="1" x14ac:dyDescent="0.2">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row>
    <row r="131" spans="4:27" s="150" customFormat="1" x14ac:dyDescent="0.2">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row>
    <row r="132" spans="4:27" s="150" customFormat="1" x14ac:dyDescent="0.2">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row>
    <row r="133" spans="4:27" s="150" customFormat="1" x14ac:dyDescent="0.2">
      <c r="D133" s="167"/>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row>
    <row r="134" spans="4:27" s="150" customFormat="1" x14ac:dyDescent="0.2">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row>
    <row r="135" spans="4:27" s="150" customFormat="1" x14ac:dyDescent="0.2">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row>
    <row r="136" spans="4:27" s="150" customFormat="1" x14ac:dyDescent="0.2">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row>
    <row r="137" spans="4:27" s="150" customFormat="1" x14ac:dyDescent="0.2">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row>
    <row r="138" spans="4:27" s="150" customFormat="1" x14ac:dyDescent="0.2">
      <c r="D138" s="167"/>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row>
    <row r="139" spans="4:27" s="150" customFormat="1" x14ac:dyDescent="0.2">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row>
    <row r="140" spans="4:27" s="150" customFormat="1" x14ac:dyDescent="0.2">
      <c r="D140" s="167"/>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c r="AA140" s="167"/>
    </row>
    <row r="141" spans="4:27" s="150" customFormat="1" x14ac:dyDescent="0.2">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row>
    <row r="142" spans="4:27" s="150" customFormat="1" x14ac:dyDescent="0.2">
      <c r="D142" s="167"/>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row>
    <row r="143" spans="4:27" s="150" customFormat="1" x14ac:dyDescent="0.2">
      <c r="D143" s="167"/>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c r="AA143" s="167"/>
    </row>
    <row r="144" spans="4:27" s="150" customFormat="1" x14ac:dyDescent="0.2">
      <c r="D144" s="167"/>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7"/>
    </row>
    <row r="145" spans="4:27" s="150" customFormat="1" x14ac:dyDescent="0.2">
      <c r="D145" s="167"/>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row>
    <row r="146" spans="4:27" s="150" customFormat="1" x14ac:dyDescent="0.2">
      <c r="D146" s="167"/>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row>
    <row r="147" spans="4:27" s="150" customFormat="1" x14ac:dyDescent="0.2">
      <c r="D147" s="167"/>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row>
    <row r="148" spans="4:27" s="150" customFormat="1" x14ac:dyDescent="0.2">
      <c r="D148" s="167"/>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row>
    <row r="149" spans="4:27" s="150" customFormat="1" x14ac:dyDescent="0.2">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row>
    <row r="150" spans="4:27" s="150" customFormat="1" x14ac:dyDescent="0.2">
      <c r="D150" s="167"/>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row>
    <row r="151" spans="4:27" s="150" customFormat="1" x14ac:dyDescent="0.2">
      <c r="D151" s="167"/>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c r="AA151" s="167"/>
    </row>
    <row r="152" spans="4:27" s="150" customFormat="1" x14ac:dyDescent="0.2">
      <c r="D152" s="167"/>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c r="AA152" s="167"/>
    </row>
    <row r="153" spans="4:27" s="150" customFormat="1" x14ac:dyDescent="0.2">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row>
    <row r="154" spans="4:27" s="150" customFormat="1" x14ac:dyDescent="0.2">
      <c r="D154" s="167"/>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row>
    <row r="155" spans="4:27" s="150" customFormat="1" x14ac:dyDescent="0.2">
      <c r="D155" s="167"/>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row>
    <row r="156" spans="4:27" s="150" customFormat="1" x14ac:dyDescent="0.2">
      <c r="D156" s="167"/>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c r="AA156" s="167"/>
    </row>
    <row r="157" spans="4:27" s="150" customFormat="1" x14ac:dyDescent="0.2">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AA157" s="167"/>
    </row>
    <row r="158" spans="4:27" s="150" customFormat="1" x14ac:dyDescent="0.2">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row>
    <row r="159" spans="4:27" s="150" customFormat="1" x14ac:dyDescent="0.2">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row>
    <row r="160" spans="4:27" s="150" customFormat="1" x14ac:dyDescent="0.2">
      <c r="D160" s="167"/>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c r="AA160" s="167"/>
    </row>
    <row r="161" spans="4:27" s="150" customFormat="1" x14ac:dyDescent="0.2">
      <c r="D161" s="167"/>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c r="AA161" s="167"/>
    </row>
    <row r="162" spans="4:27" s="150" customFormat="1" x14ac:dyDescent="0.2">
      <c r="D162" s="167"/>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c r="AA162" s="167"/>
    </row>
    <row r="163" spans="4:27" s="150" customFormat="1" x14ac:dyDescent="0.2">
      <c r="D163" s="167"/>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c r="AA163" s="167"/>
    </row>
    <row r="164" spans="4:27" s="150" customFormat="1" x14ac:dyDescent="0.2">
      <c r="D164" s="167"/>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c r="AA164" s="167"/>
    </row>
    <row r="165" spans="4:27" s="150" customFormat="1" x14ac:dyDescent="0.2">
      <c r="D165" s="167"/>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c r="AA165" s="167"/>
    </row>
    <row r="166" spans="4:27" s="150" customFormat="1" x14ac:dyDescent="0.2">
      <c r="D166" s="167"/>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c r="AA166" s="167"/>
    </row>
    <row r="167" spans="4:27" s="150" customFormat="1" x14ac:dyDescent="0.2">
      <c r="D167" s="167"/>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c r="AA167" s="167"/>
    </row>
    <row r="168" spans="4:27" s="150" customFormat="1" x14ac:dyDescent="0.2">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row>
    <row r="169" spans="4:27" s="150" customFormat="1" x14ac:dyDescent="0.2">
      <c r="D169" s="167"/>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c r="AA169" s="167"/>
    </row>
    <row r="170" spans="4:27" s="150" customFormat="1" x14ac:dyDescent="0.2">
      <c r="D170" s="167"/>
      <c r="E170" s="167"/>
      <c r="F170" s="167"/>
      <c r="G170" s="167"/>
      <c r="H170" s="167"/>
      <c r="I170" s="167"/>
      <c r="J170" s="167"/>
      <c r="K170" s="167"/>
      <c r="L170" s="167"/>
      <c r="M170" s="167"/>
      <c r="N170" s="167"/>
      <c r="O170" s="167"/>
      <c r="P170" s="167"/>
      <c r="Q170" s="167"/>
      <c r="R170" s="167"/>
      <c r="S170" s="167"/>
      <c r="T170" s="167"/>
      <c r="U170" s="167"/>
      <c r="V170" s="167"/>
      <c r="W170" s="167"/>
      <c r="X170" s="167"/>
      <c r="Y170" s="167"/>
      <c r="Z170" s="167"/>
      <c r="AA170" s="167"/>
    </row>
    <row r="171" spans="4:27" s="150" customFormat="1" x14ac:dyDescent="0.2">
      <c r="D171" s="167"/>
      <c r="E171" s="167"/>
      <c r="F171" s="167"/>
      <c r="G171" s="167"/>
      <c r="H171" s="167"/>
      <c r="I171" s="167"/>
      <c r="J171" s="167"/>
      <c r="K171" s="167"/>
      <c r="L171" s="167"/>
      <c r="M171" s="167"/>
      <c r="N171" s="167"/>
      <c r="O171" s="167"/>
      <c r="P171" s="167"/>
      <c r="Q171" s="167"/>
      <c r="R171" s="167"/>
      <c r="S171" s="167"/>
      <c r="T171" s="167"/>
      <c r="U171" s="167"/>
      <c r="V171" s="167"/>
      <c r="W171" s="167"/>
      <c r="X171" s="167"/>
      <c r="Y171" s="167"/>
      <c r="Z171" s="167"/>
      <c r="AA171" s="167"/>
    </row>
    <row r="172" spans="4:27" s="150" customFormat="1" x14ac:dyDescent="0.2">
      <c r="D172" s="167"/>
      <c r="E172" s="167"/>
      <c r="F172" s="167"/>
      <c r="G172" s="167"/>
      <c r="H172" s="167"/>
      <c r="I172" s="167"/>
      <c r="J172" s="167"/>
      <c r="K172" s="167"/>
      <c r="L172" s="167"/>
      <c r="M172" s="167"/>
      <c r="N172" s="167"/>
      <c r="O172" s="167"/>
      <c r="P172" s="167"/>
      <c r="Q172" s="167"/>
      <c r="R172" s="167"/>
      <c r="S172" s="167"/>
      <c r="T172" s="167"/>
      <c r="U172" s="167"/>
      <c r="V172" s="167"/>
      <c r="W172" s="167"/>
      <c r="X172" s="167"/>
      <c r="Y172" s="167"/>
      <c r="Z172" s="167"/>
      <c r="AA172" s="167"/>
    </row>
    <row r="173" spans="4:27" s="150" customFormat="1" x14ac:dyDescent="0.2">
      <c r="D173" s="167"/>
      <c r="E173" s="167"/>
      <c r="F173" s="167"/>
      <c r="G173" s="167"/>
      <c r="H173" s="167"/>
      <c r="I173" s="167"/>
      <c r="J173" s="167"/>
      <c r="K173" s="167"/>
      <c r="L173" s="167"/>
      <c r="M173" s="167"/>
      <c r="N173" s="167"/>
      <c r="O173" s="167"/>
      <c r="P173" s="167"/>
      <c r="Q173" s="167"/>
      <c r="R173" s="167"/>
      <c r="S173" s="167"/>
      <c r="T173" s="167"/>
      <c r="U173" s="167"/>
      <c r="V173" s="167"/>
      <c r="W173" s="167"/>
      <c r="X173" s="167"/>
      <c r="Y173" s="167"/>
      <c r="Z173" s="167"/>
      <c r="AA173" s="167"/>
    </row>
    <row r="174" spans="4:27" s="150" customFormat="1" x14ac:dyDescent="0.2">
      <c r="D174" s="167"/>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row>
    <row r="175" spans="4:27" s="150" customFormat="1" x14ac:dyDescent="0.2">
      <c r="D175" s="167"/>
      <c r="E175" s="167"/>
      <c r="F175" s="167"/>
      <c r="G175" s="167"/>
      <c r="H175" s="167"/>
      <c r="I175" s="167"/>
      <c r="J175" s="167"/>
      <c r="K175" s="167"/>
      <c r="L175" s="167"/>
      <c r="M175" s="167"/>
      <c r="N175" s="167"/>
      <c r="O175" s="167"/>
      <c r="P175" s="167"/>
      <c r="Q175" s="167"/>
      <c r="R175" s="167"/>
      <c r="S175" s="167"/>
      <c r="T175" s="167"/>
      <c r="U175" s="167"/>
      <c r="V175" s="167"/>
      <c r="W175" s="167"/>
      <c r="X175" s="167"/>
      <c r="Y175" s="167"/>
      <c r="Z175" s="167"/>
      <c r="AA175" s="167"/>
    </row>
    <row r="176" spans="4:27" s="150" customFormat="1" x14ac:dyDescent="0.2">
      <c r="D176" s="167"/>
      <c r="E176" s="167"/>
      <c r="F176" s="167"/>
      <c r="G176" s="167"/>
      <c r="H176" s="167"/>
      <c r="I176" s="167"/>
      <c r="J176" s="167"/>
      <c r="K176" s="167"/>
      <c r="L176" s="167"/>
      <c r="M176" s="167"/>
      <c r="N176" s="167"/>
      <c r="O176" s="167"/>
      <c r="P176" s="167"/>
      <c r="Q176" s="167"/>
      <c r="R176" s="167"/>
      <c r="S176" s="167"/>
      <c r="T176" s="167"/>
      <c r="U176" s="167"/>
      <c r="V176" s="167"/>
      <c r="W176" s="167"/>
      <c r="X176" s="167"/>
      <c r="Y176" s="167"/>
      <c r="Z176" s="167"/>
      <c r="AA176" s="167"/>
    </row>
    <row r="177" spans="4:27" s="150" customFormat="1" x14ac:dyDescent="0.2">
      <c r="D177" s="167"/>
      <c r="E177" s="167"/>
      <c r="F177" s="167"/>
      <c r="G177" s="167"/>
      <c r="H177" s="167"/>
      <c r="I177" s="167"/>
      <c r="J177" s="167"/>
      <c r="K177" s="167"/>
      <c r="L177" s="167"/>
      <c r="M177" s="167"/>
      <c r="N177" s="167"/>
      <c r="O177" s="167"/>
      <c r="P177" s="167"/>
      <c r="Q177" s="167"/>
      <c r="R177" s="167"/>
      <c r="S177" s="167"/>
      <c r="T177" s="167"/>
      <c r="U177" s="167"/>
      <c r="V177" s="167"/>
      <c r="W177" s="167"/>
      <c r="X177" s="167"/>
      <c r="Y177" s="167"/>
      <c r="Z177" s="167"/>
      <c r="AA177" s="167"/>
    </row>
    <row r="178" spans="4:27" s="150" customFormat="1" x14ac:dyDescent="0.2">
      <c r="D178" s="167"/>
      <c r="E178" s="167"/>
      <c r="F178" s="167"/>
      <c r="G178" s="167"/>
      <c r="H178" s="167"/>
      <c r="I178" s="167"/>
      <c r="J178" s="167"/>
      <c r="K178" s="167"/>
      <c r="L178" s="167"/>
      <c r="M178" s="167"/>
      <c r="N178" s="167"/>
      <c r="O178" s="167"/>
      <c r="P178" s="167"/>
      <c r="Q178" s="167"/>
      <c r="R178" s="167"/>
      <c r="S178" s="167"/>
      <c r="T178" s="167"/>
      <c r="U178" s="167"/>
      <c r="V178" s="167"/>
      <c r="W178" s="167"/>
      <c r="X178" s="167"/>
      <c r="Y178" s="167"/>
      <c r="Z178" s="167"/>
      <c r="AA178" s="167"/>
    </row>
    <row r="179" spans="4:27" s="150" customFormat="1" x14ac:dyDescent="0.2">
      <c r="D179" s="167"/>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c r="AA179" s="167"/>
    </row>
    <row r="180" spans="4:27" s="150" customFormat="1" x14ac:dyDescent="0.2">
      <c r="D180" s="167"/>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c r="AA180" s="167"/>
    </row>
    <row r="181" spans="4:27" s="150" customFormat="1" x14ac:dyDescent="0.2">
      <c r="D181" s="167"/>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c r="AA181" s="167"/>
    </row>
    <row r="182" spans="4:27" s="150" customFormat="1" x14ac:dyDescent="0.2">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row>
    <row r="183" spans="4:27" s="150" customFormat="1" x14ac:dyDescent="0.2">
      <c r="D183" s="167"/>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c r="AA183" s="167"/>
    </row>
    <row r="184" spans="4:27" s="150" customFormat="1" x14ac:dyDescent="0.2">
      <c r="D184" s="167"/>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c r="AA184" s="167"/>
    </row>
    <row r="185" spans="4:27" s="150" customFormat="1" x14ac:dyDescent="0.2">
      <c r="D185" s="167"/>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c r="AA185" s="167"/>
    </row>
    <row r="186" spans="4:27" s="150" customFormat="1" x14ac:dyDescent="0.2">
      <c r="D186" s="167"/>
      <c r="E186" s="167"/>
      <c r="F186" s="167"/>
      <c r="G186" s="167"/>
      <c r="H186" s="167"/>
      <c r="I186" s="167"/>
      <c r="J186" s="167"/>
      <c r="K186" s="167"/>
      <c r="L186" s="167"/>
      <c r="M186" s="167"/>
      <c r="N186" s="167"/>
      <c r="O186" s="167"/>
      <c r="P186" s="167"/>
      <c r="Q186" s="167"/>
      <c r="R186" s="167"/>
      <c r="S186" s="167"/>
      <c r="T186" s="167"/>
      <c r="U186" s="167"/>
      <c r="V186" s="167"/>
      <c r="W186" s="167"/>
      <c r="X186" s="167"/>
      <c r="Y186" s="167"/>
      <c r="Z186" s="167"/>
      <c r="AA186" s="167"/>
    </row>
    <row r="187" spans="4:27" s="150" customFormat="1" x14ac:dyDescent="0.2">
      <c r="D187" s="167"/>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c r="AA187" s="167"/>
    </row>
    <row r="188" spans="4:27" s="150" customFormat="1" x14ac:dyDescent="0.2">
      <c r="D188" s="167"/>
      <c r="E188" s="167"/>
      <c r="F188" s="167"/>
      <c r="G188" s="167"/>
      <c r="H188" s="167"/>
      <c r="I188" s="167"/>
      <c r="J188" s="167"/>
      <c r="K188" s="167"/>
      <c r="L188" s="167"/>
      <c r="M188" s="167"/>
      <c r="N188" s="167"/>
      <c r="O188" s="167"/>
      <c r="P188" s="167"/>
      <c r="Q188" s="167"/>
      <c r="R188" s="167"/>
      <c r="S188" s="167"/>
      <c r="T188" s="167"/>
      <c r="U188" s="167"/>
      <c r="V188" s="167"/>
      <c r="W188" s="167"/>
      <c r="X188" s="167"/>
      <c r="Y188" s="167"/>
      <c r="Z188" s="167"/>
      <c r="AA188" s="167"/>
    </row>
    <row r="189" spans="4:27" s="150" customFormat="1" x14ac:dyDescent="0.2">
      <c r="D189" s="167"/>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c r="AA189" s="167"/>
    </row>
    <row r="190" spans="4:27" s="150" customFormat="1" x14ac:dyDescent="0.2">
      <c r="D190" s="167"/>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c r="AA190" s="167"/>
    </row>
    <row r="191" spans="4:27" s="150" customFormat="1" x14ac:dyDescent="0.2">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row>
    <row r="192" spans="4:27" s="150" customFormat="1" x14ac:dyDescent="0.2">
      <c r="D192" s="167"/>
      <c r="E192" s="167"/>
      <c r="F192" s="167"/>
      <c r="G192" s="167"/>
      <c r="H192" s="167"/>
      <c r="I192" s="167"/>
      <c r="J192" s="167"/>
      <c r="K192" s="167"/>
      <c r="L192" s="167"/>
      <c r="M192" s="167"/>
      <c r="N192" s="167"/>
      <c r="O192" s="167"/>
      <c r="P192" s="167"/>
      <c r="Q192" s="167"/>
      <c r="R192" s="167"/>
      <c r="S192" s="167"/>
      <c r="T192" s="167"/>
      <c r="U192" s="167"/>
      <c r="V192" s="167"/>
      <c r="W192" s="167"/>
      <c r="X192" s="167"/>
      <c r="Y192" s="167"/>
      <c r="Z192" s="167"/>
      <c r="AA192" s="167"/>
    </row>
    <row r="193" spans="4:27" s="150" customFormat="1" x14ac:dyDescent="0.2">
      <c r="D193" s="167"/>
      <c r="E193" s="167"/>
      <c r="F193" s="167"/>
      <c r="G193" s="167"/>
      <c r="H193" s="167"/>
      <c r="I193" s="167"/>
      <c r="J193" s="167"/>
      <c r="K193" s="167"/>
      <c r="L193" s="167"/>
      <c r="M193" s="167"/>
      <c r="N193" s="167"/>
      <c r="O193" s="167"/>
      <c r="P193" s="167"/>
      <c r="Q193" s="167"/>
      <c r="R193" s="167"/>
      <c r="S193" s="167"/>
      <c r="T193" s="167"/>
      <c r="U193" s="167"/>
      <c r="V193" s="167"/>
      <c r="W193" s="167"/>
      <c r="X193" s="167"/>
      <c r="Y193" s="167"/>
      <c r="Z193" s="167"/>
      <c r="AA193" s="167"/>
    </row>
    <row r="194" spans="4:27" s="150" customFormat="1" x14ac:dyDescent="0.2">
      <c r="D194" s="167"/>
      <c r="E194" s="167"/>
      <c r="F194" s="167"/>
      <c r="G194" s="167"/>
      <c r="H194" s="167"/>
      <c r="I194" s="167"/>
      <c r="J194" s="167"/>
      <c r="K194" s="167"/>
      <c r="L194" s="167"/>
      <c r="M194" s="167"/>
      <c r="N194" s="167"/>
      <c r="O194" s="167"/>
      <c r="P194" s="167"/>
      <c r="Q194" s="167"/>
      <c r="R194" s="167"/>
      <c r="S194" s="167"/>
      <c r="T194" s="167"/>
      <c r="U194" s="167"/>
      <c r="V194" s="167"/>
      <c r="W194" s="167"/>
      <c r="X194" s="167"/>
      <c r="Y194" s="167"/>
      <c r="Z194" s="167"/>
      <c r="AA194" s="167"/>
    </row>
    <row r="195" spans="4:27" s="150" customFormat="1" x14ac:dyDescent="0.2">
      <c r="D195" s="167"/>
      <c r="E195" s="167"/>
      <c r="F195" s="167"/>
      <c r="G195" s="167"/>
      <c r="H195" s="167"/>
      <c r="I195" s="167"/>
      <c r="J195" s="167"/>
      <c r="K195" s="167"/>
      <c r="L195" s="167"/>
      <c r="M195" s="167"/>
      <c r="N195" s="167"/>
      <c r="O195" s="167"/>
      <c r="P195" s="167"/>
      <c r="Q195" s="167"/>
      <c r="R195" s="167"/>
      <c r="S195" s="167"/>
      <c r="T195" s="167"/>
      <c r="U195" s="167"/>
      <c r="V195" s="167"/>
      <c r="W195" s="167"/>
      <c r="X195" s="167"/>
      <c r="Y195" s="167"/>
      <c r="Z195" s="167"/>
      <c r="AA195" s="167"/>
    </row>
    <row r="196" spans="4:27" s="150" customFormat="1" x14ac:dyDescent="0.2">
      <c r="D196" s="167"/>
      <c r="E196" s="167"/>
      <c r="F196" s="167"/>
      <c r="G196" s="167"/>
      <c r="H196" s="167"/>
      <c r="I196" s="167"/>
      <c r="J196" s="167"/>
      <c r="K196" s="167"/>
      <c r="L196" s="167"/>
      <c r="M196" s="167"/>
      <c r="N196" s="167"/>
      <c r="O196" s="167"/>
      <c r="P196" s="167"/>
      <c r="Q196" s="167"/>
      <c r="R196" s="167"/>
      <c r="S196" s="167"/>
      <c r="T196" s="167"/>
      <c r="U196" s="167"/>
      <c r="V196" s="167"/>
      <c r="W196" s="167"/>
      <c r="X196" s="167"/>
      <c r="Y196" s="167"/>
      <c r="Z196" s="167"/>
      <c r="AA196" s="167"/>
    </row>
    <row r="197" spans="4:27" s="150" customFormat="1" x14ac:dyDescent="0.2">
      <c r="D197" s="167"/>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7"/>
    </row>
    <row r="198" spans="4:27" s="150" customFormat="1" x14ac:dyDescent="0.2">
      <c r="D198" s="167"/>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c r="AA198" s="167"/>
    </row>
    <row r="199" spans="4:27" s="150" customFormat="1" x14ac:dyDescent="0.2">
      <c r="D199" s="167"/>
      <c r="E199" s="167"/>
      <c r="F199" s="167"/>
      <c r="G199" s="167"/>
      <c r="H199" s="167"/>
      <c r="I199" s="167"/>
      <c r="J199" s="167"/>
      <c r="K199" s="167"/>
      <c r="L199" s="167"/>
      <c r="M199" s="167"/>
      <c r="N199" s="167"/>
      <c r="O199" s="167"/>
      <c r="P199" s="167"/>
      <c r="Q199" s="167"/>
      <c r="R199" s="167"/>
      <c r="S199" s="167"/>
      <c r="T199" s="167"/>
      <c r="U199" s="167"/>
      <c r="V199" s="167"/>
      <c r="W199" s="167"/>
      <c r="X199" s="167"/>
      <c r="Y199" s="167"/>
      <c r="Z199" s="167"/>
      <c r="AA199" s="167"/>
    </row>
    <row r="200" spans="4:27" s="150" customFormat="1" x14ac:dyDescent="0.2">
      <c r="D200" s="167"/>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c r="AA200" s="167"/>
    </row>
    <row r="201" spans="4:27" s="150" customFormat="1" x14ac:dyDescent="0.2">
      <c r="D201" s="167"/>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row>
    <row r="202" spans="4:27" s="150" customFormat="1" x14ac:dyDescent="0.2">
      <c r="D202" s="167"/>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row>
    <row r="203" spans="4:27" s="150" customFormat="1" x14ac:dyDescent="0.2">
      <c r="D203" s="167"/>
      <c r="E203" s="167"/>
      <c r="F203" s="167"/>
      <c r="G203" s="167"/>
      <c r="H203" s="167"/>
      <c r="I203" s="167"/>
      <c r="J203" s="167"/>
      <c r="K203" s="167"/>
      <c r="L203" s="167"/>
      <c r="M203" s="167"/>
      <c r="N203" s="167"/>
      <c r="O203" s="167"/>
      <c r="P203" s="167"/>
      <c r="Q203" s="167"/>
      <c r="R203" s="167"/>
      <c r="S203" s="167"/>
      <c r="T203" s="167"/>
      <c r="U203" s="167"/>
      <c r="V203" s="167"/>
      <c r="W203" s="167"/>
      <c r="X203" s="167"/>
      <c r="Y203" s="167"/>
      <c r="Z203" s="167"/>
      <c r="AA203" s="167"/>
    </row>
    <row r="204" spans="4:27" s="150" customFormat="1" x14ac:dyDescent="0.2">
      <c r="D204" s="167"/>
      <c r="E204" s="167"/>
      <c r="F204" s="167"/>
      <c r="G204" s="167"/>
      <c r="H204" s="167"/>
      <c r="I204" s="167"/>
      <c r="J204" s="167"/>
      <c r="K204" s="167"/>
      <c r="L204" s="167"/>
      <c r="M204" s="167"/>
      <c r="N204" s="167"/>
      <c r="O204" s="167"/>
      <c r="P204" s="167"/>
      <c r="Q204" s="167"/>
      <c r="R204" s="167"/>
      <c r="S204" s="167"/>
      <c r="T204" s="167"/>
      <c r="U204" s="167"/>
      <c r="V204" s="167"/>
      <c r="W204" s="167"/>
      <c r="X204" s="167"/>
      <c r="Y204" s="167"/>
      <c r="Z204" s="167"/>
      <c r="AA204" s="167"/>
    </row>
    <row r="205" spans="4:27" s="150" customFormat="1" x14ac:dyDescent="0.2">
      <c r="D205" s="167"/>
      <c r="E205" s="167"/>
      <c r="F205" s="167"/>
      <c r="G205" s="167"/>
      <c r="H205" s="167"/>
      <c r="I205" s="167"/>
      <c r="J205" s="167"/>
      <c r="K205" s="167"/>
      <c r="L205" s="167"/>
      <c r="M205" s="167"/>
      <c r="N205" s="167"/>
      <c r="O205" s="167"/>
      <c r="P205" s="167"/>
      <c r="Q205" s="167"/>
      <c r="R205" s="167"/>
      <c r="S205" s="167"/>
      <c r="T205" s="167"/>
      <c r="U205" s="167"/>
      <c r="V205" s="167"/>
      <c r="W205" s="167"/>
      <c r="X205" s="167"/>
      <c r="Y205" s="167"/>
      <c r="Z205" s="167"/>
      <c r="AA205" s="167"/>
    </row>
    <row r="206" spans="4:27" s="150" customFormat="1" x14ac:dyDescent="0.2">
      <c r="D206" s="167"/>
      <c r="E206" s="167"/>
      <c r="F206" s="167"/>
      <c r="G206" s="167"/>
      <c r="H206" s="167"/>
      <c r="I206" s="167"/>
      <c r="J206" s="167"/>
      <c r="K206" s="167"/>
      <c r="L206" s="167"/>
      <c r="M206" s="167"/>
      <c r="N206" s="167"/>
      <c r="O206" s="167"/>
      <c r="P206" s="167"/>
      <c r="Q206" s="167"/>
      <c r="R206" s="167"/>
      <c r="S206" s="167"/>
      <c r="T206" s="167"/>
      <c r="U206" s="167"/>
      <c r="V206" s="167"/>
      <c r="W206" s="167"/>
      <c r="X206" s="167"/>
      <c r="Y206" s="167"/>
      <c r="Z206" s="167"/>
      <c r="AA206" s="167"/>
    </row>
    <row r="207" spans="4:27" s="150" customFormat="1" x14ac:dyDescent="0.2">
      <c r="D207" s="167"/>
      <c r="E207" s="167"/>
      <c r="F207" s="167"/>
      <c r="G207" s="167"/>
      <c r="H207" s="167"/>
      <c r="I207" s="167"/>
      <c r="J207" s="167"/>
      <c r="K207" s="167"/>
      <c r="L207" s="167"/>
      <c r="M207" s="167"/>
      <c r="N207" s="167"/>
      <c r="O207" s="167"/>
      <c r="P207" s="167"/>
      <c r="Q207" s="167"/>
      <c r="R207" s="167"/>
      <c r="S207" s="167"/>
      <c r="T207" s="167"/>
      <c r="U207" s="167"/>
      <c r="V207" s="167"/>
      <c r="W207" s="167"/>
      <c r="X207" s="167"/>
      <c r="Y207" s="167"/>
      <c r="Z207" s="167"/>
      <c r="AA207" s="167"/>
    </row>
    <row r="208" spans="4:27" s="150" customFormat="1" x14ac:dyDescent="0.2">
      <c r="D208" s="167"/>
      <c r="E208" s="167"/>
      <c r="F208" s="167"/>
      <c r="G208" s="167"/>
      <c r="H208" s="167"/>
      <c r="I208" s="167"/>
      <c r="J208" s="167"/>
      <c r="K208" s="167"/>
      <c r="L208" s="167"/>
      <c r="M208" s="167"/>
      <c r="N208" s="167"/>
      <c r="O208" s="167"/>
      <c r="P208" s="167"/>
      <c r="Q208" s="167"/>
      <c r="R208" s="167"/>
      <c r="S208" s="167"/>
      <c r="T208" s="167"/>
      <c r="U208" s="167"/>
      <c r="V208" s="167"/>
      <c r="W208" s="167"/>
      <c r="X208" s="167"/>
      <c r="Y208" s="167"/>
      <c r="Z208" s="167"/>
      <c r="AA208" s="167"/>
    </row>
    <row r="209" spans="4:27" s="150" customFormat="1" x14ac:dyDescent="0.2">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row>
    <row r="210" spans="4:27" s="150" customFormat="1" x14ac:dyDescent="0.2">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row>
    <row r="211" spans="4:27" s="150" customFormat="1" x14ac:dyDescent="0.2">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row>
    <row r="212" spans="4:27" s="150" customFormat="1" x14ac:dyDescent="0.2">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row>
    <row r="213" spans="4:27" s="150" customFormat="1" x14ac:dyDescent="0.2">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row>
    <row r="214" spans="4:27" s="150" customFormat="1" x14ac:dyDescent="0.2">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row>
    <row r="215" spans="4:27" s="150" customFormat="1" x14ac:dyDescent="0.2">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row>
    <row r="216" spans="4:27" s="150" customFormat="1" x14ac:dyDescent="0.2">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row>
    <row r="217" spans="4:27" s="150" customFormat="1" x14ac:dyDescent="0.2">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row>
    <row r="218" spans="4:27" s="150" customFormat="1" x14ac:dyDescent="0.2">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row>
    <row r="219" spans="4:27" s="150" customFormat="1" x14ac:dyDescent="0.2">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row>
    <row r="220" spans="4:27" s="150" customFormat="1" x14ac:dyDescent="0.2">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row>
    <row r="221" spans="4:27" s="150" customFormat="1" x14ac:dyDescent="0.2">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c r="AA221" s="167"/>
    </row>
    <row r="222" spans="4:27" s="150" customFormat="1" x14ac:dyDescent="0.2">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row>
    <row r="223" spans="4:27" s="150" customFormat="1" x14ac:dyDescent="0.2">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row>
    <row r="224" spans="4:27" s="150" customFormat="1" x14ac:dyDescent="0.2">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A224" s="167"/>
    </row>
    <row r="225" spans="4:27" s="150" customFormat="1" x14ac:dyDescent="0.2">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A225" s="167"/>
    </row>
    <row r="226" spans="4:27" s="150" customFormat="1" x14ac:dyDescent="0.2">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row>
    <row r="227" spans="4:27" s="150" customFormat="1" x14ac:dyDescent="0.2">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row>
    <row r="228" spans="4:27" s="150" customFormat="1" x14ac:dyDescent="0.2">
      <c r="D228" s="167"/>
      <c r="E228" s="167"/>
      <c r="F228" s="167"/>
      <c r="G228" s="167"/>
      <c r="H228" s="167"/>
      <c r="I228" s="167"/>
      <c r="J228" s="167"/>
      <c r="K228" s="167"/>
      <c r="L228" s="167"/>
      <c r="M228" s="167"/>
      <c r="N228" s="167"/>
      <c r="O228" s="167"/>
      <c r="P228" s="167"/>
      <c r="Q228" s="167"/>
      <c r="R228" s="167"/>
      <c r="S228" s="167"/>
      <c r="T228" s="167"/>
      <c r="U228" s="167"/>
      <c r="V228" s="167"/>
      <c r="W228" s="167"/>
      <c r="X228" s="167"/>
      <c r="Y228" s="167"/>
      <c r="Z228" s="167"/>
      <c r="AA228" s="167"/>
    </row>
    <row r="229" spans="4:27" s="150" customFormat="1" x14ac:dyDescent="0.2">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row>
    <row r="230" spans="4:27" s="150" customFormat="1" x14ac:dyDescent="0.2">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row>
    <row r="231" spans="4:27" s="150" customFormat="1" x14ac:dyDescent="0.2">
      <c r="D231" s="167"/>
      <c r="E231" s="167"/>
      <c r="F231" s="167"/>
      <c r="G231" s="167"/>
      <c r="H231" s="167"/>
      <c r="I231" s="167"/>
      <c r="J231" s="167"/>
      <c r="K231" s="167"/>
      <c r="L231" s="167"/>
      <c r="M231" s="167"/>
      <c r="N231" s="167"/>
      <c r="O231" s="167"/>
      <c r="P231" s="167"/>
      <c r="Q231" s="167"/>
      <c r="R231" s="167"/>
      <c r="S231" s="167"/>
      <c r="T231" s="167"/>
      <c r="U231" s="167"/>
      <c r="V231" s="167"/>
      <c r="W231" s="167"/>
      <c r="X231" s="167"/>
      <c r="Y231" s="167"/>
      <c r="Z231" s="167"/>
      <c r="AA231" s="167"/>
    </row>
    <row r="232" spans="4:27" s="150" customFormat="1" x14ac:dyDescent="0.2">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row>
    <row r="233" spans="4:27" s="150" customFormat="1" x14ac:dyDescent="0.2">
      <c r="D233" s="167"/>
      <c r="E233" s="167"/>
      <c r="F233" s="167"/>
      <c r="G233" s="167"/>
      <c r="H233" s="167"/>
      <c r="I233" s="167"/>
      <c r="J233" s="167"/>
      <c r="K233" s="167"/>
      <c r="L233" s="167"/>
      <c r="M233" s="167"/>
      <c r="N233" s="167"/>
      <c r="O233" s="167"/>
      <c r="P233" s="167"/>
      <c r="Q233" s="167"/>
      <c r="R233" s="167"/>
      <c r="S233" s="167"/>
      <c r="T233" s="167"/>
      <c r="U233" s="167"/>
      <c r="V233" s="167"/>
      <c r="W233" s="167"/>
      <c r="X233" s="167"/>
      <c r="Y233" s="167"/>
      <c r="Z233" s="167"/>
      <c r="AA233" s="167"/>
    </row>
    <row r="234" spans="4:27" s="150" customFormat="1" x14ac:dyDescent="0.2">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row>
    <row r="235" spans="4:27" s="150" customFormat="1" x14ac:dyDescent="0.2">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row>
    <row r="236" spans="4:27" s="150" customFormat="1" x14ac:dyDescent="0.2">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row>
    <row r="237" spans="4:27" s="150" customFormat="1" x14ac:dyDescent="0.2">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row>
    <row r="238" spans="4:27" s="150" customFormat="1" x14ac:dyDescent="0.2">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7"/>
    </row>
    <row r="239" spans="4:27" s="150" customFormat="1" x14ac:dyDescent="0.2">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row>
    <row r="240" spans="4:27" s="150" customFormat="1" x14ac:dyDescent="0.2">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c r="AA240" s="167"/>
    </row>
    <row r="241" spans="4:27" s="150" customFormat="1" x14ac:dyDescent="0.2">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row>
    <row r="242" spans="4:27" s="150" customFormat="1" x14ac:dyDescent="0.2">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row>
    <row r="243" spans="4:27" s="150" customFormat="1" x14ac:dyDescent="0.2">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row>
    <row r="244" spans="4:27" s="150" customFormat="1" x14ac:dyDescent="0.2">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row>
    <row r="245" spans="4:27" s="150" customFormat="1" x14ac:dyDescent="0.2">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row>
    <row r="246" spans="4:27" s="150" customFormat="1" x14ac:dyDescent="0.2">
      <c r="D246" s="167"/>
      <c r="E246" s="167"/>
      <c r="F246" s="167"/>
      <c r="G246" s="167"/>
      <c r="H246" s="167"/>
      <c r="I246" s="167"/>
      <c r="J246" s="167"/>
      <c r="K246" s="167"/>
      <c r="L246" s="167"/>
      <c r="M246" s="167"/>
      <c r="N246" s="167"/>
      <c r="O246" s="167"/>
      <c r="P246" s="167"/>
      <c r="Q246" s="167"/>
      <c r="R246" s="167"/>
      <c r="S246" s="167"/>
      <c r="T246" s="167"/>
      <c r="U246" s="167"/>
      <c r="V246" s="167"/>
      <c r="W246" s="167"/>
      <c r="X246" s="167"/>
      <c r="Y246" s="167"/>
      <c r="Z246" s="167"/>
      <c r="AA246" s="167"/>
    </row>
    <row r="247" spans="4:27" s="150" customFormat="1" x14ac:dyDescent="0.2">
      <c r="D247" s="167"/>
      <c r="E247" s="167"/>
      <c r="F247" s="167"/>
      <c r="G247" s="167"/>
      <c r="H247" s="167"/>
      <c r="I247" s="167"/>
      <c r="J247" s="167"/>
      <c r="K247" s="167"/>
      <c r="L247" s="167"/>
      <c r="M247" s="167"/>
      <c r="N247" s="167"/>
      <c r="O247" s="167"/>
      <c r="P247" s="167"/>
      <c r="Q247" s="167"/>
      <c r="R247" s="167"/>
      <c r="S247" s="167"/>
      <c r="T247" s="167"/>
      <c r="U247" s="167"/>
      <c r="V247" s="167"/>
      <c r="W247" s="167"/>
      <c r="X247" s="167"/>
      <c r="Y247" s="167"/>
      <c r="Z247" s="167"/>
      <c r="AA247" s="167"/>
    </row>
    <row r="248" spans="4:27" s="150" customFormat="1" x14ac:dyDescent="0.2">
      <c r="D248" s="167"/>
      <c r="E248" s="167"/>
      <c r="F248" s="167"/>
      <c r="G248" s="167"/>
      <c r="H248" s="167"/>
      <c r="I248" s="167"/>
      <c r="J248" s="167"/>
      <c r="K248" s="167"/>
      <c r="L248" s="167"/>
      <c r="M248" s="167"/>
      <c r="N248" s="167"/>
      <c r="O248" s="167"/>
      <c r="P248" s="167"/>
      <c r="Q248" s="167"/>
      <c r="R248" s="167"/>
      <c r="S248" s="167"/>
      <c r="T248" s="167"/>
      <c r="U248" s="167"/>
      <c r="V248" s="167"/>
      <c r="W248" s="167"/>
      <c r="X248" s="167"/>
      <c r="Y248" s="167"/>
      <c r="Z248" s="167"/>
      <c r="AA248" s="167"/>
    </row>
    <row r="249" spans="4:27" s="150" customFormat="1" x14ac:dyDescent="0.2">
      <c r="D249" s="167"/>
      <c r="E249" s="167"/>
      <c r="F249" s="167"/>
      <c r="G249" s="167"/>
      <c r="H249" s="167"/>
      <c r="I249" s="167"/>
      <c r="J249" s="167"/>
      <c r="K249" s="167"/>
      <c r="L249" s="167"/>
      <c r="M249" s="167"/>
      <c r="N249" s="167"/>
      <c r="O249" s="167"/>
      <c r="P249" s="167"/>
      <c r="Q249" s="167"/>
      <c r="R249" s="167"/>
      <c r="S249" s="167"/>
      <c r="T249" s="167"/>
      <c r="U249" s="167"/>
      <c r="V249" s="167"/>
      <c r="W249" s="167"/>
      <c r="X249" s="167"/>
      <c r="Y249" s="167"/>
      <c r="Z249" s="167"/>
      <c r="AA249" s="167"/>
    </row>
    <row r="250" spans="4:27" s="150" customFormat="1" x14ac:dyDescent="0.2">
      <c r="D250" s="167"/>
      <c r="E250" s="167"/>
      <c r="F250" s="167"/>
      <c r="G250" s="167"/>
      <c r="H250" s="167"/>
      <c r="I250" s="167"/>
      <c r="J250" s="167"/>
      <c r="K250" s="167"/>
      <c r="L250" s="167"/>
      <c r="M250" s="167"/>
      <c r="N250" s="167"/>
      <c r="O250" s="167"/>
      <c r="P250" s="167"/>
      <c r="Q250" s="167"/>
      <c r="R250" s="167"/>
      <c r="S250" s="167"/>
      <c r="T250" s="167"/>
      <c r="U250" s="167"/>
      <c r="V250" s="167"/>
      <c r="W250" s="167"/>
      <c r="X250" s="167"/>
      <c r="Y250" s="167"/>
      <c r="Z250" s="167"/>
      <c r="AA250" s="167"/>
    </row>
    <row r="251" spans="4:27" s="150" customFormat="1" x14ac:dyDescent="0.2">
      <c r="D251" s="167"/>
      <c r="E251" s="167"/>
      <c r="F251" s="167"/>
      <c r="G251" s="167"/>
      <c r="H251" s="167"/>
      <c r="I251" s="167"/>
      <c r="J251" s="167"/>
      <c r="K251" s="167"/>
      <c r="L251" s="167"/>
      <c r="M251" s="167"/>
      <c r="N251" s="167"/>
      <c r="O251" s="167"/>
      <c r="P251" s="167"/>
      <c r="Q251" s="167"/>
      <c r="R251" s="167"/>
      <c r="S251" s="167"/>
      <c r="T251" s="167"/>
      <c r="U251" s="167"/>
      <c r="V251" s="167"/>
      <c r="W251" s="167"/>
      <c r="X251" s="167"/>
      <c r="Y251" s="167"/>
      <c r="Z251" s="167"/>
      <c r="AA251" s="167"/>
    </row>
    <row r="252" spans="4:27" s="150" customFormat="1" x14ac:dyDescent="0.2">
      <c r="D252" s="167"/>
      <c r="E252" s="167"/>
      <c r="F252" s="167"/>
      <c r="G252" s="167"/>
      <c r="H252" s="167"/>
      <c r="I252" s="167"/>
      <c r="J252" s="167"/>
      <c r="K252" s="167"/>
      <c r="L252" s="167"/>
      <c r="M252" s="167"/>
      <c r="N252" s="167"/>
      <c r="O252" s="167"/>
      <c r="P252" s="167"/>
      <c r="Q252" s="167"/>
      <c r="R252" s="167"/>
      <c r="S252" s="167"/>
      <c r="T252" s="167"/>
      <c r="U252" s="167"/>
      <c r="V252" s="167"/>
      <c r="W252" s="167"/>
      <c r="X252" s="167"/>
      <c r="Y252" s="167"/>
      <c r="Z252" s="167"/>
      <c r="AA252" s="167"/>
    </row>
    <row r="253" spans="4:27" s="150" customFormat="1" x14ac:dyDescent="0.2">
      <c r="D253" s="167"/>
      <c r="E253" s="167"/>
      <c r="F253" s="167"/>
      <c r="G253" s="167"/>
      <c r="H253" s="167"/>
      <c r="I253" s="167"/>
      <c r="J253" s="167"/>
      <c r="K253" s="167"/>
      <c r="L253" s="167"/>
      <c r="M253" s="167"/>
      <c r="N253" s="167"/>
      <c r="O253" s="167"/>
      <c r="P253" s="167"/>
      <c r="Q253" s="167"/>
      <c r="R253" s="167"/>
      <c r="S253" s="167"/>
      <c r="T253" s="167"/>
      <c r="U253" s="167"/>
      <c r="V253" s="167"/>
      <c r="W253" s="167"/>
      <c r="X253" s="167"/>
      <c r="Y253" s="167"/>
      <c r="Z253" s="167"/>
      <c r="AA253" s="167"/>
    </row>
    <row r="254" spans="4:27" s="150" customFormat="1" x14ac:dyDescent="0.2">
      <c r="D254" s="167"/>
      <c r="E254" s="167"/>
      <c r="F254" s="167"/>
      <c r="G254" s="167"/>
      <c r="H254" s="167"/>
      <c r="I254" s="167"/>
      <c r="J254" s="167"/>
      <c r="K254" s="167"/>
      <c r="L254" s="167"/>
      <c r="M254" s="167"/>
      <c r="N254" s="167"/>
      <c r="O254" s="167"/>
      <c r="P254" s="167"/>
      <c r="Q254" s="167"/>
      <c r="R254" s="167"/>
      <c r="S254" s="167"/>
      <c r="T254" s="167"/>
      <c r="U254" s="167"/>
      <c r="V254" s="167"/>
      <c r="W254" s="167"/>
      <c r="X254" s="167"/>
      <c r="Y254" s="167"/>
      <c r="Z254" s="167"/>
      <c r="AA254" s="167"/>
    </row>
    <row r="255" spans="4:27" s="150" customFormat="1" x14ac:dyDescent="0.2">
      <c r="D255" s="167"/>
      <c r="E255" s="167"/>
      <c r="F255" s="167"/>
      <c r="G255" s="167"/>
      <c r="H255" s="167"/>
      <c r="I255" s="167"/>
      <c r="J255" s="167"/>
      <c r="K255" s="167"/>
      <c r="L255" s="167"/>
      <c r="M255" s="167"/>
      <c r="N255" s="167"/>
      <c r="O255" s="167"/>
      <c r="P255" s="167"/>
      <c r="Q255" s="167"/>
      <c r="R255" s="167"/>
      <c r="S255" s="167"/>
      <c r="T255" s="167"/>
      <c r="U255" s="167"/>
      <c r="V255" s="167"/>
      <c r="W255" s="167"/>
      <c r="X255" s="167"/>
      <c r="Y255" s="167"/>
      <c r="Z255" s="167"/>
      <c r="AA255" s="167"/>
    </row>
    <row r="256" spans="4:27" s="150" customFormat="1" x14ac:dyDescent="0.2">
      <c r="D256" s="167"/>
      <c r="E256" s="167"/>
      <c r="F256" s="167"/>
      <c r="G256" s="167"/>
      <c r="H256" s="167"/>
      <c r="I256" s="167"/>
      <c r="J256" s="167"/>
      <c r="K256" s="167"/>
      <c r="L256" s="167"/>
      <c r="M256" s="167"/>
      <c r="N256" s="167"/>
      <c r="O256" s="167"/>
      <c r="P256" s="167"/>
      <c r="Q256" s="167"/>
      <c r="R256" s="167"/>
      <c r="S256" s="167"/>
      <c r="T256" s="167"/>
      <c r="U256" s="167"/>
      <c r="V256" s="167"/>
      <c r="W256" s="167"/>
      <c r="X256" s="167"/>
      <c r="Y256" s="167"/>
      <c r="Z256" s="167"/>
      <c r="AA256" s="167"/>
    </row>
    <row r="257" spans="4:27" s="150" customFormat="1" x14ac:dyDescent="0.2">
      <c r="D257" s="167"/>
      <c r="E257" s="167"/>
      <c r="F257" s="167"/>
      <c r="G257" s="167"/>
      <c r="H257" s="167"/>
      <c r="I257" s="167"/>
      <c r="J257" s="167"/>
      <c r="K257" s="167"/>
      <c r="L257" s="167"/>
      <c r="M257" s="167"/>
      <c r="N257" s="167"/>
      <c r="O257" s="167"/>
      <c r="P257" s="167"/>
      <c r="Q257" s="167"/>
      <c r="R257" s="167"/>
      <c r="S257" s="167"/>
      <c r="T257" s="167"/>
      <c r="U257" s="167"/>
      <c r="V257" s="167"/>
      <c r="W257" s="167"/>
      <c r="X257" s="167"/>
      <c r="Y257" s="167"/>
      <c r="Z257" s="167"/>
      <c r="AA257" s="167"/>
    </row>
    <row r="258" spans="4:27" s="150" customFormat="1" x14ac:dyDescent="0.2">
      <c r="D258" s="167"/>
      <c r="E258" s="167"/>
      <c r="F258" s="167"/>
      <c r="G258" s="167"/>
      <c r="H258" s="167"/>
      <c r="I258" s="167"/>
      <c r="J258" s="167"/>
      <c r="K258" s="167"/>
      <c r="L258" s="167"/>
      <c r="M258" s="167"/>
      <c r="N258" s="167"/>
      <c r="O258" s="167"/>
      <c r="P258" s="167"/>
      <c r="Q258" s="167"/>
      <c r="R258" s="167"/>
      <c r="S258" s="167"/>
      <c r="T258" s="167"/>
      <c r="U258" s="167"/>
      <c r="V258" s="167"/>
      <c r="W258" s="167"/>
      <c r="X258" s="167"/>
      <c r="Y258" s="167"/>
      <c r="Z258" s="167"/>
      <c r="AA258" s="167"/>
    </row>
    <row r="259" spans="4:27" s="150" customFormat="1" x14ac:dyDescent="0.2">
      <c r="D259" s="167"/>
      <c r="E259" s="167"/>
      <c r="F259" s="167"/>
      <c r="G259" s="167"/>
      <c r="H259" s="167"/>
      <c r="I259" s="167"/>
      <c r="J259" s="167"/>
      <c r="K259" s="167"/>
      <c r="L259" s="167"/>
      <c r="M259" s="167"/>
      <c r="N259" s="167"/>
      <c r="O259" s="167"/>
      <c r="P259" s="167"/>
      <c r="Q259" s="167"/>
      <c r="R259" s="167"/>
      <c r="S259" s="167"/>
      <c r="T259" s="167"/>
      <c r="U259" s="167"/>
      <c r="V259" s="167"/>
      <c r="W259" s="167"/>
      <c r="X259" s="167"/>
      <c r="Y259" s="167"/>
      <c r="Z259" s="167"/>
      <c r="AA259" s="167"/>
    </row>
    <row r="260" spans="4:27" s="150" customFormat="1" x14ac:dyDescent="0.2">
      <c r="D260" s="167"/>
      <c r="E260" s="167"/>
      <c r="F260" s="167"/>
      <c r="G260" s="167"/>
      <c r="H260" s="167"/>
      <c r="I260" s="167"/>
      <c r="J260" s="167"/>
      <c r="K260" s="167"/>
      <c r="L260" s="167"/>
      <c r="M260" s="167"/>
      <c r="N260" s="167"/>
      <c r="O260" s="167"/>
      <c r="P260" s="167"/>
      <c r="Q260" s="167"/>
      <c r="R260" s="167"/>
      <c r="S260" s="167"/>
      <c r="T260" s="167"/>
      <c r="U260" s="167"/>
      <c r="V260" s="167"/>
      <c r="W260" s="167"/>
      <c r="X260" s="167"/>
      <c r="Y260" s="167"/>
      <c r="Z260" s="167"/>
      <c r="AA260" s="167"/>
    </row>
    <row r="261" spans="4:27" s="150" customFormat="1" x14ac:dyDescent="0.2">
      <c r="D261" s="167"/>
      <c r="E261" s="167"/>
      <c r="F261" s="167"/>
      <c r="G261" s="167"/>
      <c r="H261" s="167"/>
      <c r="I261" s="167"/>
      <c r="J261" s="167"/>
      <c r="K261" s="167"/>
      <c r="L261" s="167"/>
      <c r="M261" s="167"/>
      <c r="N261" s="167"/>
      <c r="O261" s="167"/>
      <c r="P261" s="167"/>
      <c r="Q261" s="167"/>
      <c r="R261" s="167"/>
      <c r="S261" s="167"/>
      <c r="T261" s="167"/>
      <c r="U261" s="167"/>
      <c r="V261" s="167"/>
      <c r="W261" s="167"/>
      <c r="X261" s="167"/>
      <c r="Y261" s="167"/>
      <c r="Z261" s="167"/>
      <c r="AA261" s="167"/>
    </row>
    <row r="262" spans="4:27" s="26" customFormat="1" x14ac:dyDescent="0.2">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row>
    <row r="263" spans="4:27" s="26" customFormat="1" x14ac:dyDescent="0.2">
      <c r="D263" s="87"/>
      <c r="E263" s="87"/>
      <c r="F263" s="87"/>
      <c r="G263" s="87"/>
      <c r="H263" s="87"/>
      <c r="I263" s="87"/>
      <c r="J263" s="87"/>
      <c r="K263" s="87"/>
      <c r="L263" s="87"/>
      <c r="M263" s="87"/>
      <c r="N263" s="87"/>
      <c r="O263" s="87"/>
      <c r="P263" s="87"/>
      <c r="Q263" s="87"/>
      <c r="R263" s="87"/>
      <c r="S263" s="87"/>
      <c r="T263" s="87"/>
      <c r="U263" s="87"/>
      <c r="V263" s="87"/>
      <c r="W263" s="87"/>
      <c r="X263" s="87"/>
      <c r="Y263" s="87"/>
      <c r="Z263" s="87"/>
      <c r="AA263" s="87"/>
    </row>
    <row r="264" spans="4:27" s="26" customFormat="1" x14ac:dyDescent="0.2">
      <c r="D264" s="87"/>
      <c r="E264" s="87"/>
      <c r="F264" s="87"/>
      <c r="G264" s="87"/>
      <c r="H264" s="87"/>
      <c r="I264" s="87"/>
      <c r="J264" s="87"/>
      <c r="K264" s="87"/>
      <c r="L264" s="87"/>
      <c r="M264" s="87"/>
      <c r="N264" s="87"/>
      <c r="O264" s="87"/>
      <c r="P264" s="87"/>
      <c r="Q264" s="87"/>
      <c r="R264" s="87"/>
      <c r="S264" s="87"/>
      <c r="T264" s="87"/>
      <c r="U264" s="87"/>
      <c r="V264" s="87"/>
      <c r="W264" s="87"/>
      <c r="X264" s="87"/>
      <c r="Y264" s="87"/>
      <c r="Z264" s="87"/>
      <c r="AA264" s="87"/>
    </row>
    <row r="265" spans="4:27" s="26" customFormat="1" x14ac:dyDescent="0.2">
      <c r="D265" s="87"/>
      <c r="E265" s="87"/>
      <c r="F265" s="87"/>
      <c r="G265" s="87"/>
      <c r="H265" s="87"/>
      <c r="I265" s="87"/>
      <c r="J265" s="87"/>
      <c r="K265" s="87"/>
      <c r="L265" s="87"/>
      <c r="M265" s="87"/>
      <c r="N265" s="87"/>
      <c r="O265" s="87"/>
      <c r="P265" s="87"/>
      <c r="Q265" s="87"/>
      <c r="R265" s="87"/>
      <c r="S265" s="87"/>
      <c r="T265" s="87"/>
      <c r="U265" s="87"/>
      <c r="V265" s="87"/>
      <c r="W265" s="87"/>
      <c r="X265" s="87"/>
      <c r="Y265" s="87"/>
      <c r="Z265" s="87"/>
      <c r="AA265" s="87"/>
    </row>
    <row r="266" spans="4:27" s="26" customFormat="1" x14ac:dyDescent="0.2">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row>
    <row r="267" spans="4:27" s="26" customFormat="1" x14ac:dyDescent="0.2">
      <c r="D267" s="87"/>
      <c r="E267" s="87"/>
      <c r="F267" s="87"/>
      <c r="G267" s="87"/>
      <c r="H267" s="87"/>
      <c r="I267" s="87"/>
      <c r="J267" s="87"/>
      <c r="K267" s="87"/>
      <c r="L267" s="87"/>
      <c r="M267" s="87"/>
      <c r="N267" s="87"/>
      <c r="O267" s="87"/>
      <c r="P267" s="87"/>
      <c r="Q267" s="87"/>
      <c r="R267" s="87"/>
      <c r="S267" s="87"/>
      <c r="T267" s="87"/>
      <c r="U267" s="87"/>
      <c r="V267" s="87"/>
      <c r="W267" s="87"/>
      <c r="X267" s="87"/>
      <c r="Y267" s="87"/>
      <c r="Z267" s="87"/>
      <c r="AA267" s="87"/>
    </row>
    <row r="268" spans="4:27" s="26" customFormat="1" x14ac:dyDescent="0.2">
      <c r="D268" s="87"/>
      <c r="E268" s="87"/>
      <c r="F268" s="87"/>
      <c r="G268" s="87"/>
      <c r="H268" s="87"/>
      <c r="I268" s="87"/>
      <c r="J268" s="87"/>
      <c r="K268" s="87"/>
      <c r="L268" s="87"/>
      <c r="M268" s="87"/>
      <c r="N268" s="87"/>
      <c r="O268" s="87"/>
      <c r="P268" s="87"/>
      <c r="Q268" s="87"/>
      <c r="R268" s="87"/>
      <c r="S268" s="87"/>
      <c r="T268" s="87"/>
      <c r="U268" s="87"/>
      <c r="V268" s="87"/>
      <c r="W268" s="87"/>
      <c r="X268" s="87"/>
      <c r="Y268" s="87"/>
      <c r="Z268" s="87"/>
      <c r="AA268" s="87"/>
    </row>
    <row r="269" spans="4:27" s="26" customFormat="1" x14ac:dyDescent="0.2">
      <c r="D269" s="87"/>
      <c r="E269" s="87"/>
      <c r="F269" s="87"/>
      <c r="G269" s="87"/>
      <c r="H269" s="87"/>
      <c r="I269" s="87"/>
      <c r="J269" s="87"/>
      <c r="K269" s="87"/>
      <c r="L269" s="87"/>
      <c r="M269" s="87"/>
      <c r="N269" s="87"/>
      <c r="O269" s="87"/>
      <c r="P269" s="87"/>
      <c r="Q269" s="87"/>
      <c r="R269" s="87"/>
      <c r="S269" s="87"/>
      <c r="T269" s="87"/>
      <c r="U269" s="87"/>
      <c r="V269" s="87"/>
      <c r="W269" s="87"/>
      <c r="X269" s="87"/>
      <c r="Y269" s="87"/>
      <c r="Z269" s="87"/>
      <c r="AA269" s="87"/>
    </row>
    <row r="270" spans="4:27" s="26" customFormat="1" x14ac:dyDescent="0.2">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row>
    <row r="271" spans="4:27" s="26" customFormat="1" x14ac:dyDescent="0.2">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row>
    <row r="272" spans="4:27" s="26" customFormat="1" x14ac:dyDescent="0.2">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row>
    <row r="273" spans="4:27" s="26" customFormat="1" x14ac:dyDescent="0.2">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row>
    <row r="274" spans="4:27" s="26" customFormat="1" x14ac:dyDescent="0.2">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row>
    <row r="275" spans="4:27" s="26" customFormat="1" x14ac:dyDescent="0.2">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row>
    <row r="276" spans="4:27" s="26" customFormat="1" x14ac:dyDescent="0.2">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row>
    <row r="277" spans="4:27" s="26" customFormat="1" x14ac:dyDescent="0.2">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row>
    <row r="278" spans="4:27" s="26" customFormat="1" x14ac:dyDescent="0.2">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row>
    <row r="279" spans="4:27" s="26" customFormat="1" x14ac:dyDescent="0.2">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row>
    <row r="280" spans="4:27" s="26" customFormat="1" x14ac:dyDescent="0.2">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row>
    <row r="281" spans="4:27" s="26" customFormat="1" x14ac:dyDescent="0.2">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row>
    <row r="282" spans="4:27" s="26" customFormat="1" x14ac:dyDescent="0.2">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row>
    <row r="283" spans="4:27" s="26" customFormat="1" x14ac:dyDescent="0.2">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row>
    <row r="284" spans="4:27" s="26" customFormat="1" x14ac:dyDescent="0.2">
      <c r="D284" s="87"/>
      <c r="E284" s="87"/>
      <c r="F284" s="87"/>
      <c r="G284" s="87"/>
      <c r="H284" s="87"/>
      <c r="I284" s="87"/>
      <c r="J284" s="87"/>
      <c r="K284" s="87"/>
      <c r="L284" s="87"/>
      <c r="M284" s="87"/>
      <c r="N284" s="87"/>
      <c r="O284" s="87"/>
      <c r="P284" s="87"/>
      <c r="Q284" s="87"/>
      <c r="R284" s="87"/>
      <c r="S284" s="87"/>
      <c r="T284" s="87"/>
      <c r="U284" s="87"/>
      <c r="V284" s="87"/>
      <c r="W284" s="87"/>
      <c r="X284" s="87"/>
      <c r="Y284" s="87"/>
      <c r="Z284" s="87"/>
      <c r="AA284" s="87"/>
    </row>
    <row r="285" spans="4:27" s="26" customFormat="1" x14ac:dyDescent="0.2">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row>
    <row r="286" spans="4:27" s="26" customFormat="1" x14ac:dyDescent="0.2">
      <c r="D286" s="87"/>
      <c r="E286" s="87"/>
      <c r="F286" s="87"/>
      <c r="G286" s="87"/>
      <c r="H286" s="87"/>
      <c r="I286" s="87"/>
      <c r="J286" s="87"/>
      <c r="K286" s="87"/>
      <c r="L286" s="87"/>
      <c r="M286" s="87"/>
      <c r="N286" s="87"/>
      <c r="O286" s="87"/>
      <c r="P286" s="87"/>
      <c r="Q286" s="87"/>
      <c r="R286" s="87"/>
      <c r="S286" s="87"/>
      <c r="T286" s="87"/>
      <c r="U286" s="87"/>
      <c r="V286" s="87"/>
      <c r="W286" s="87"/>
      <c r="X286" s="87"/>
      <c r="Y286" s="87"/>
      <c r="Z286" s="87"/>
      <c r="AA286" s="87"/>
    </row>
    <row r="287" spans="4:27" s="26" customFormat="1" x14ac:dyDescent="0.2">
      <c r="D287" s="87"/>
      <c r="E287" s="87"/>
      <c r="F287" s="87"/>
      <c r="G287" s="87"/>
      <c r="H287" s="87"/>
      <c r="I287" s="87"/>
      <c r="J287" s="87"/>
      <c r="K287" s="87"/>
      <c r="L287" s="87"/>
      <c r="M287" s="87"/>
      <c r="N287" s="87"/>
      <c r="O287" s="87"/>
      <c r="P287" s="87"/>
      <c r="Q287" s="87"/>
      <c r="R287" s="87"/>
      <c r="S287" s="87"/>
      <c r="T287" s="87"/>
      <c r="U287" s="87"/>
      <c r="V287" s="87"/>
      <c r="W287" s="87"/>
      <c r="X287" s="87"/>
      <c r="Y287" s="87"/>
      <c r="Z287" s="87"/>
      <c r="AA287" s="87"/>
    </row>
    <row r="288" spans="4:27" s="26" customFormat="1" x14ac:dyDescent="0.2">
      <c r="D288" s="87"/>
      <c r="E288" s="87"/>
      <c r="F288" s="87"/>
      <c r="G288" s="87"/>
      <c r="H288" s="87"/>
      <c r="I288" s="87"/>
      <c r="J288" s="87"/>
      <c r="K288" s="87"/>
      <c r="L288" s="87"/>
      <c r="M288" s="87"/>
      <c r="N288" s="87"/>
      <c r="O288" s="87"/>
      <c r="P288" s="87"/>
      <c r="Q288" s="87"/>
      <c r="R288" s="87"/>
      <c r="S288" s="87"/>
      <c r="T288" s="87"/>
      <c r="U288" s="87"/>
      <c r="V288" s="87"/>
      <c r="W288" s="87"/>
      <c r="X288" s="87"/>
      <c r="Y288" s="87"/>
      <c r="Z288" s="87"/>
      <c r="AA288" s="87"/>
    </row>
    <row r="289" spans="4:27" s="26" customFormat="1" x14ac:dyDescent="0.2">
      <c r="D289" s="87"/>
      <c r="E289" s="87"/>
      <c r="F289" s="87"/>
      <c r="G289" s="87"/>
      <c r="H289" s="87"/>
      <c r="I289" s="87"/>
      <c r="J289" s="87"/>
      <c r="K289" s="87"/>
      <c r="L289" s="87"/>
      <c r="M289" s="87"/>
      <c r="N289" s="87"/>
      <c r="O289" s="87"/>
      <c r="P289" s="87"/>
      <c r="Q289" s="87"/>
      <c r="R289" s="87"/>
      <c r="S289" s="87"/>
      <c r="T289" s="87"/>
      <c r="U289" s="87"/>
      <c r="V289" s="87"/>
      <c r="W289" s="87"/>
      <c r="X289" s="87"/>
      <c r="Y289" s="87"/>
      <c r="Z289" s="87"/>
      <c r="AA289" s="87"/>
    </row>
    <row r="290" spans="4:27" s="26" customFormat="1" x14ac:dyDescent="0.2">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row>
    <row r="291" spans="4:27" s="26" customFormat="1" x14ac:dyDescent="0.2">
      <c r="D291" s="87"/>
      <c r="E291" s="87"/>
      <c r="F291" s="87"/>
      <c r="G291" s="87"/>
      <c r="H291" s="87"/>
      <c r="I291" s="87"/>
      <c r="J291" s="87"/>
      <c r="K291" s="87"/>
      <c r="L291" s="87"/>
      <c r="M291" s="87"/>
      <c r="N291" s="87"/>
      <c r="O291" s="87"/>
      <c r="P291" s="87"/>
      <c r="Q291" s="87"/>
      <c r="R291" s="87"/>
      <c r="S291" s="87"/>
      <c r="T291" s="87"/>
      <c r="U291" s="87"/>
      <c r="V291" s="87"/>
      <c r="W291" s="87"/>
      <c r="X291" s="87"/>
      <c r="Y291" s="87"/>
      <c r="Z291" s="87"/>
      <c r="AA291" s="87"/>
    </row>
    <row r="292" spans="4:27" s="26" customFormat="1" x14ac:dyDescent="0.2">
      <c r="D292" s="87"/>
      <c r="E292" s="87"/>
      <c r="F292" s="87"/>
      <c r="G292" s="87"/>
      <c r="H292" s="87"/>
      <c r="I292" s="87"/>
      <c r="J292" s="87"/>
      <c r="K292" s="87"/>
      <c r="L292" s="87"/>
      <c r="M292" s="87"/>
      <c r="N292" s="87"/>
      <c r="O292" s="87"/>
      <c r="P292" s="87"/>
      <c r="Q292" s="87"/>
      <c r="R292" s="87"/>
      <c r="S292" s="87"/>
      <c r="T292" s="87"/>
      <c r="U292" s="87"/>
      <c r="V292" s="87"/>
      <c r="W292" s="87"/>
      <c r="X292" s="87"/>
      <c r="Y292" s="87"/>
      <c r="Z292" s="87"/>
      <c r="AA292" s="87"/>
    </row>
    <row r="293" spans="4:27" s="26" customFormat="1" x14ac:dyDescent="0.2">
      <c r="D293" s="87"/>
      <c r="E293" s="87"/>
      <c r="F293" s="87"/>
      <c r="G293" s="87"/>
      <c r="H293" s="87"/>
      <c r="I293" s="87"/>
      <c r="J293" s="87"/>
      <c r="K293" s="87"/>
      <c r="L293" s="87"/>
      <c r="M293" s="87"/>
      <c r="N293" s="87"/>
      <c r="O293" s="87"/>
      <c r="P293" s="87"/>
      <c r="Q293" s="87"/>
      <c r="R293" s="87"/>
      <c r="S293" s="87"/>
      <c r="T293" s="87"/>
      <c r="U293" s="87"/>
      <c r="V293" s="87"/>
      <c r="W293" s="87"/>
      <c r="X293" s="87"/>
      <c r="Y293" s="87"/>
      <c r="Z293" s="87"/>
      <c r="AA293" s="87"/>
    </row>
    <row r="294" spans="4:27" s="26" customFormat="1" x14ac:dyDescent="0.2">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row>
    <row r="295" spans="4:27" s="26" customFormat="1" x14ac:dyDescent="0.2">
      <c r="D295" s="87"/>
      <c r="E295" s="87"/>
      <c r="F295" s="87"/>
      <c r="G295" s="87"/>
      <c r="H295" s="87"/>
      <c r="I295" s="87"/>
      <c r="J295" s="87"/>
      <c r="K295" s="87"/>
      <c r="L295" s="87"/>
      <c r="M295" s="87"/>
      <c r="N295" s="87"/>
      <c r="O295" s="87"/>
      <c r="P295" s="87"/>
      <c r="Q295" s="87"/>
      <c r="R295" s="87"/>
      <c r="S295" s="87"/>
      <c r="T295" s="87"/>
      <c r="U295" s="87"/>
      <c r="V295" s="87"/>
      <c r="W295" s="87"/>
      <c r="X295" s="87"/>
      <c r="Y295" s="87"/>
      <c r="Z295" s="87"/>
      <c r="AA295" s="87"/>
    </row>
    <row r="296" spans="4:27" s="26" customFormat="1" x14ac:dyDescent="0.2">
      <c r="D296" s="87"/>
      <c r="E296" s="87"/>
      <c r="F296" s="87"/>
      <c r="G296" s="87"/>
      <c r="H296" s="87"/>
      <c r="I296" s="87"/>
      <c r="J296" s="87"/>
      <c r="K296" s="87"/>
      <c r="L296" s="87"/>
      <c r="M296" s="87"/>
      <c r="N296" s="87"/>
      <c r="O296" s="87"/>
      <c r="P296" s="87"/>
      <c r="Q296" s="87"/>
      <c r="R296" s="87"/>
      <c r="S296" s="87"/>
      <c r="T296" s="87"/>
      <c r="U296" s="87"/>
      <c r="V296" s="87"/>
      <c r="W296" s="87"/>
      <c r="X296" s="87"/>
      <c r="Y296" s="87"/>
      <c r="Z296" s="87"/>
      <c r="AA296" s="87"/>
    </row>
    <row r="297" spans="4:27" s="26" customFormat="1" x14ac:dyDescent="0.2">
      <c r="D297" s="87"/>
      <c r="E297" s="87"/>
      <c r="F297" s="87"/>
      <c r="G297" s="87"/>
      <c r="H297" s="87"/>
      <c r="I297" s="87"/>
      <c r="J297" s="87"/>
      <c r="K297" s="87"/>
      <c r="L297" s="87"/>
      <c r="M297" s="87"/>
      <c r="N297" s="87"/>
      <c r="O297" s="87"/>
      <c r="P297" s="87"/>
      <c r="Q297" s="87"/>
      <c r="R297" s="87"/>
      <c r="S297" s="87"/>
      <c r="T297" s="87"/>
      <c r="U297" s="87"/>
      <c r="V297" s="87"/>
      <c r="W297" s="87"/>
      <c r="X297" s="87"/>
      <c r="Y297" s="87"/>
      <c r="Z297" s="87"/>
      <c r="AA297" s="87"/>
    </row>
    <row r="298" spans="4:27" s="26" customFormat="1" x14ac:dyDescent="0.2">
      <c r="D298" s="87"/>
      <c r="E298" s="87"/>
      <c r="F298" s="87"/>
      <c r="G298" s="87"/>
      <c r="H298" s="87"/>
      <c r="I298" s="87"/>
      <c r="J298" s="87"/>
      <c r="K298" s="87"/>
      <c r="L298" s="87"/>
      <c r="M298" s="87"/>
      <c r="N298" s="87"/>
      <c r="O298" s="87"/>
      <c r="P298" s="87"/>
      <c r="Q298" s="87"/>
      <c r="R298" s="87"/>
      <c r="S298" s="87"/>
      <c r="T298" s="87"/>
      <c r="U298" s="87"/>
      <c r="V298" s="87"/>
      <c r="W298" s="87"/>
      <c r="X298" s="87"/>
      <c r="Y298" s="87"/>
      <c r="Z298" s="87"/>
      <c r="AA298" s="87"/>
    </row>
    <row r="299" spans="4:27" s="26" customFormat="1" x14ac:dyDescent="0.2">
      <c r="D299" s="87"/>
      <c r="E299" s="87"/>
      <c r="F299" s="87"/>
      <c r="G299" s="87"/>
      <c r="H299" s="87"/>
      <c r="I299" s="87"/>
      <c r="J299" s="87"/>
      <c r="K299" s="87"/>
      <c r="L299" s="87"/>
      <c r="M299" s="87"/>
      <c r="N299" s="87"/>
      <c r="O299" s="87"/>
      <c r="P299" s="87"/>
      <c r="Q299" s="87"/>
      <c r="R299" s="87"/>
      <c r="S299" s="87"/>
      <c r="T299" s="87"/>
      <c r="U299" s="87"/>
      <c r="V299" s="87"/>
      <c r="W299" s="87"/>
      <c r="X299" s="87"/>
      <c r="Y299" s="87"/>
      <c r="Z299" s="87"/>
      <c r="AA299" s="87"/>
    </row>
    <row r="300" spans="4:27" s="26" customFormat="1" x14ac:dyDescent="0.2">
      <c r="D300" s="87"/>
      <c r="E300" s="87"/>
      <c r="F300" s="87"/>
      <c r="G300" s="87"/>
      <c r="H300" s="87"/>
      <c r="I300" s="87"/>
      <c r="J300" s="87"/>
      <c r="K300" s="87"/>
      <c r="L300" s="87"/>
      <c r="M300" s="87"/>
      <c r="N300" s="87"/>
      <c r="O300" s="87"/>
      <c r="P300" s="87"/>
      <c r="Q300" s="87"/>
      <c r="R300" s="87"/>
      <c r="S300" s="87"/>
      <c r="T300" s="87"/>
      <c r="U300" s="87"/>
      <c r="V300" s="87"/>
      <c r="W300" s="87"/>
      <c r="X300" s="87"/>
      <c r="Y300" s="87"/>
      <c r="Z300" s="87"/>
      <c r="AA300" s="87"/>
    </row>
    <row r="301" spans="4:27" s="26" customFormat="1" x14ac:dyDescent="0.2">
      <c r="D301" s="87"/>
      <c r="E301" s="87"/>
      <c r="F301" s="87"/>
      <c r="G301" s="87"/>
      <c r="H301" s="87"/>
      <c r="I301" s="87"/>
      <c r="J301" s="87"/>
      <c r="K301" s="87"/>
      <c r="L301" s="87"/>
      <c r="M301" s="87"/>
      <c r="N301" s="87"/>
      <c r="O301" s="87"/>
      <c r="P301" s="87"/>
      <c r="Q301" s="87"/>
      <c r="R301" s="87"/>
      <c r="S301" s="87"/>
      <c r="T301" s="87"/>
      <c r="U301" s="87"/>
      <c r="V301" s="87"/>
      <c r="W301" s="87"/>
      <c r="X301" s="87"/>
      <c r="Y301" s="87"/>
      <c r="Z301" s="87"/>
      <c r="AA301" s="87"/>
    </row>
    <row r="302" spans="4:27" s="26" customFormat="1" x14ac:dyDescent="0.2">
      <c r="D302" s="87"/>
      <c r="E302" s="87"/>
      <c r="F302" s="87"/>
      <c r="G302" s="87"/>
      <c r="H302" s="87"/>
      <c r="I302" s="87"/>
      <c r="J302" s="87"/>
      <c r="K302" s="87"/>
      <c r="L302" s="87"/>
      <c r="M302" s="87"/>
      <c r="N302" s="87"/>
      <c r="O302" s="87"/>
      <c r="P302" s="87"/>
      <c r="Q302" s="87"/>
      <c r="R302" s="87"/>
      <c r="S302" s="87"/>
      <c r="T302" s="87"/>
      <c r="U302" s="87"/>
      <c r="V302" s="87"/>
      <c r="W302" s="87"/>
      <c r="X302" s="87"/>
      <c r="Y302" s="87"/>
      <c r="Z302" s="87"/>
      <c r="AA302" s="87"/>
    </row>
    <row r="303" spans="4:27" s="26" customFormat="1" x14ac:dyDescent="0.2">
      <c r="D303" s="87"/>
      <c r="E303" s="87"/>
      <c r="F303" s="87"/>
      <c r="G303" s="87"/>
      <c r="H303" s="87"/>
      <c r="I303" s="87"/>
      <c r="J303" s="87"/>
      <c r="K303" s="87"/>
      <c r="L303" s="87"/>
      <c r="M303" s="87"/>
      <c r="N303" s="87"/>
      <c r="O303" s="87"/>
      <c r="P303" s="87"/>
      <c r="Q303" s="87"/>
      <c r="R303" s="87"/>
      <c r="S303" s="87"/>
      <c r="T303" s="87"/>
      <c r="U303" s="87"/>
      <c r="V303" s="87"/>
      <c r="W303" s="87"/>
      <c r="X303" s="87"/>
      <c r="Y303" s="87"/>
      <c r="Z303" s="87"/>
      <c r="AA303" s="87"/>
    </row>
    <row r="304" spans="4:27" s="26" customFormat="1" x14ac:dyDescent="0.2">
      <c r="D304" s="87"/>
      <c r="E304" s="87"/>
      <c r="F304" s="87"/>
      <c r="G304" s="87"/>
      <c r="H304" s="87"/>
      <c r="I304" s="87"/>
      <c r="J304" s="87"/>
      <c r="K304" s="87"/>
      <c r="L304" s="87"/>
      <c r="M304" s="87"/>
      <c r="N304" s="87"/>
      <c r="O304" s="87"/>
      <c r="P304" s="87"/>
      <c r="Q304" s="87"/>
      <c r="R304" s="87"/>
      <c r="S304" s="87"/>
      <c r="T304" s="87"/>
      <c r="U304" s="87"/>
      <c r="V304" s="87"/>
      <c r="W304" s="87"/>
      <c r="X304" s="87"/>
      <c r="Y304" s="87"/>
      <c r="Z304" s="87"/>
      <c r="AA304" s="87"/>
    </row>
    <row r="305" spans="4:27" s="26" customFormat="1" x14ac:dyDescent="0.2">
      <c r="D305" s="87"/>
      <c r="E305" s="87"/>
      <c r="F305" s="87"/>
      <c r="G305" s="87"/>
      <c r="H305" s="87"/>
      <c r="I305" s="87"/>
      <c r="J305" s="87"/>
      <c r="K305" s="87"/>
      <c r="L305" s="87"/>
      <c r="M305" s="87"/>
      <c r="N305" s="87"/>
      <c r="O305" s="87"/>
      <c r="P305" s="87"/>
      <c r="Q305" s="87"/>
      <c r="R305" s="87"/>
      <c r="S305" s="87"/>
      <c r="T305" s="87"/>
      <c r="U305" s="87"/>
      <c r="V305" s="87"/>
      <c r="W305" s="87"/>
      <c r="X305" s="87"/>
      <c r="Y305" s="87"/>
      <c r="Z305" s="87"/>
      <c r="AA305" s="87"/>
    </row>
    <row r="306" spans="4:27" s="26" customFormat="1" x14ac:dyDescent="0.2">
      <c r="D306" s="87"/>
      <c r="E306" s="87"/>
      <c r="F306" s="87"/>
      <c r="G306" s="87"/>
      <c r="H306" s="87"/>
      <c r="I306" s="87"/>
      <c r="J306" s="87"/>
      <c r="K306" s="87"/>
      <c r="L306" s="87"/>
      <c r="M306" s="87"/>
      <c r="N306" s="87"/>
      <c r="O306" s="87"/>
      <c r="P306" s="87"/>
      <c r="Q306" s="87"/>
      <c r="R306" s="87"/>
      <c r="S306" s="87"/>
      <c r="T306" s="87"/>
      <c r="U306" s="87"/>
      <c r="V306" s="87"/>
      <c r="W306" s="87"/>
      <c r="X306" s="87"/>
      <c r="Y306" s="87"/>
      <c r="Z306" s="87"/>
      <c r="AA306" s="87"/>
    </row>
    <row r="307" spans="4:27" s="26" customFormat="1" x14ac:dyDescent="0.2">
      <c r="D307" s="87"/>
      <c r="E307" s="87"/>
      <c r="F307" s="87"/>
      <c r="G307" s="87"/>
      <c r="H307" s="87"/>
      <c r="I307" s="87"/>
      <c r="J307" s="87"/>
      <c r="K307" s="87"/>
      <c r="L307" s="87"/>
      <c r="M307" s="87"/>
      <c r="N307" s="87"/>
      <c r="O307" s="87"/>
      <c r="P307" s="87"/>
      <c r="Q307" s="87"/>
      <c r="R307" s="87"/>
      <c r="S307" s="87"/>
      <c r="T307" s="87"/>
      <c r="U307" s="87"/>
      <c r="V307" s="87"/>
      <c r="W307" s="87"/>
      <c r="X307" s="87"/>
      <c r="Y307" s="87"/>
      <c r="Z307" s="87"/>
      <c r="AA307" s="87"/>
    </row>
    <row r="308" spans="4:27" s="26" customFormat="1" x14ac:dyDescent="0.2">
      <c r="D308" s="87"/>
      <c r="E308" s="87"/>
      <c r="F308" s="87"/>
      <c r="G308" s="87"/>
      <c r="H308" s="87"/>
      <c r="I308" s="87"/>
      <c r="J308" s="87"/>
      <c r="K308" s="87"/>
      <c r="L308" s="87"/>
      <c r="M308" s="87"/>
      <c r="N308" s="87"/>
      <c r="O308" s="87"/>
      <c r="P308" s="87"/>
      <c r="Q308" s="87"/>
      <c r="R308" s="87"/>
      <c r="S308" s="87"/>
      <c r="T308" s="87"/>
      <c r="U308" s="87"/>
      <c r="V308" s="87"/>
      <c r="W308" s="87"/>
      <c r="X308" s="87"/>
      <c r="Y308" s="87"/>
      <c r="Z308" s="87"/>
      <c r="AA308" s="87"/>
    </row>
    <row r="309" spans="4:27" s="26" customFormat="1" x14ac:dyDescent="0.2">
      <c r="D309" s="87"/>
      <c r="E309" s="87"/>
      <c r="F309" s="87"/>
      <c r="G309" s="87"/>
      <c r="H309" s="87"/>
      <c r="I309" s="87"/>
      <c r="J309" s="87"/>
      <c r="K309" s="87"/>
      <c r="L309" s="87"/>
      <c r="M309" s="87"/>
      <c r="N309" s="87"/>
      <c r="O309" s="87"/>
      <c r="P309" s="87"/>
      <c r="Q309" s="87"/>
      <c r="R309" s="87"/>
      <c r="S309" s="87"/>
      <c r="T309" s="87"/>
      <c r="U309" s="87"/>
      <c r="V309" s="87"/>
      <c r="W309" s="87"/>
      <c r="X309" s="87"/>
      <c r="Y309" s="87"/>
      <c r="Z309" s="87"/>
      <c r="AA309" s="87"/>
    </row>
    <row r="310" spans="4:27" s="26" customFormat="1" x14ac:dyDescent="0.2">
      <c r="D310" s="87"/>
      <c r="E310" s="87"/>
      <c r="F310" s="87"/>
      <c r="G310" s="87"/>
      <c r="H310" s="87"/>
      <c r="I310" s="87"/>
      <c r="J310" s="87"/>
      <c r="K310" s="87"/>
      <c r="L310" s="87"/>
      <c r="M310" s="87"/>
      <c r="N310" s="87"/>
      <c r="O310" s="87"/>
      <c r="P310" s="87"/>
      <c r="Q310" s="87"/>
      <c r="R310" s="87"/>
      <c r="S310" s="87"/>
      <c r="T310" s="87"/>
      <c r="U310" s="87"/>
      <c r="V310" s="87"/>
      <c r="W310" s="87"/>
      <c r="X310" s="87"/>
      <c r="Y310" s="87"/>
      <c r="Z310" s="87"/>
      <c r="AA310" s="87"/>
    </row>
    <row r="311" spans="4:27" s="26" customFormat="1" x14ac:dyDescent="0.2">
      <c r="D311" s="87"/>
      <c r="E311" s="87"/>
      <c r="F311" s="87"/>
      <c r="G311" s="87"/>
      <c r="H311" s="87"/>
      <c r="I311" s="87"/>
      <c r="J311" s="87"/>
      <c r="K311" s="87"/>
      <c r="L311" s="87"/>
      <c r="M311" s="87"/>
      <c r="N311" s="87"/>
      <c r="O311" s="87"/>
      <c r="P311" s="87"/>
      <c r="Q311" s="87"/>
      <c r="R311" s="87"/>
      <c r="S311" s="87"/>
      <c r="T311" s="87"/>
      <c r="U311" s="87"/>
      <c r="V311" s="87"/>
      <c r="W311" s="87"/>
      <c r="X311" s="87"/>
      <c r="Y311" s="87"/>
      <c r="Z311" s="87"/>
      <c r="AA311" s="87"/>
    </row>
    <row r="312" spans="4:27" s="26" customFormat="1" x14ac:dyDescent="0.2">
      <c r="D312" s="87"/>
      <c r="E312" s="87"/>
      <c r="F312" s="87"/>
      <c r="G312" s="87"/>
      <c r="H312" s="87"/>
      <c r="I312" s="87"/>
      <c r="J312" s="87"/>
      <c r="K312" s="87"/>
      <c r="L312" s="87"/>
      <c r="M312" s="87"/>
      <c r="N312" s="87"/>
      <c r="O312" s="87"/>
      <c r="P312" s="87"/>
      <c r="Q312" s="87"/>
      <c r="R312" s="87"/>
      <c r="S312" s="87"/>
      <c r="T312" s="87"/>
      <c r="U312" s="87"/>
      <c r="V312" s="87"/>
      <c r="W312" s="87"/>
      <c r="X312" s="87"/>
      <c r="Y312" s="87"/>
      <c r="Z312" s="87"/>
      <c r="AA312" s="87"/>
    </row>
    <row r="313" spans="4:27" s="26" customFormat="1" x14ac:dyDescent="0.2">
      <c r="D313" s="87"/>
      <c r="E313" s="87"/>
      <c r="F313" s="87"/>
      <c r="G313" s="87"/>
      <c r="H313" s="87"/>
      <c r="I313" s="87"/>
      <c r="J313" s="87"/>
      <c r="K313" s="87"/>
      <c r="L313" s="87"/>
      <c r="M313" s="87"/>
      <c r="N313" s="87"/>
      <c r="O313" s="87"/>
      <c r="P313" s="87"/>
      <c r="Q313" s="87"/>
      <c r="R313" s="87"/>
      <c r="S313" s="87"/>
      <c r="T313" s="87"/>
      <c r="U313" s="87"/>
      <c r="V313" s="87"/>
      <c r="W313" s="87"/>
      <c r="X313" s="87"/>
      <c r="Y313" s="87"/>
      <c r="Z313" s="87"/>
      <c r="AA313" s="87"/>
    </row>
    <row r="314" spans="4:27" s="26" customFormat="1" x14ac:dyDescent="0.2">
      <c r="D314" s="87"/>
      <c r="E314" s="87"/>
      <c r="F314" s="87"/>
      <c r="G314" s="87"/>
      <c r="H314" s="87"/>
      <c r="I314" s="87"/>
      <c r="J314" s="87"/>
      <c r="K314" s="87"/>
      <c r="L314" s="87"/>
      <c r="M314" s="87"/>
      <c r="N314" s="87"/>
      <c r="O314" s="87"/>
      <c r="P314" s="87"/>
      <c r="Q314" s="87"/>
      <c r="R314" s="87"/>
      <c r="S314" s="87"/>
      <c r="T314" s="87"/>
      <c r="U314" s="87"/>
      <c r="V314" s="87"/>
      <c r="W314" s="87"/>
      <c r="X314" s="87"/>
      <c r="Y314" s="87"/>
      <c r="Z314" s="87"/>
      <c r="AA314" s="87"/>
    </row>
    <row r="315" spans="4:27" s="26" customFormat="1" x14ac:dyDescent="0.2">
      <c r="D315" s="87"/>
      <c r="E315" s="87"/>
      <c r="F315" s="87"/>
      <c r="G315" s="87"/>
      <c r="H315" s="87"/>
      <c r="I315" s="87"/>
      <c r="J315" s="87"/>
      <c r="K315" s="87"/>
      <c r="L315" s="87"/>
      <c r="M315" s="87"/>
      <c r="N315" s="87"/>
      <c r="O315" s="87"/>
      <c r="P315" s="87"/>
      <c r="Q315" s="87"/>
      <c r="R315" s="87"/>
      <c r="S315" s="87"/>
      <c r="T315" s="87"/>
      <c r="U315" s="87"/>
      <c r="V315" s="87"/>
      <c r="W315" s="87"/>
      <c r="X315" s="87"/>
      <c r="Y315" s="87"/>
      <c r="Z315" s="87"/>
      <c r="AA315" s="87"/>
    </row>
    <row r="316" spans="4:27" s="26" customFormat="1" x14ac:dyDescent="0.2">
      <c r="D316" s="87"/>
      <c r="E316" s="87"/>
      <c r="F316" s="87"/>
      <c r="G316" s="87"/>
      <c r="H316" s="87"/>
      <c r="I316" s="87"/>
      <c r="J316" s="87"/>
      <c r="K316" s="87"/>
      <c r="L316" s="87"/>
      <c r="M316" s="87"/>
      <c r="N316" s="87"/>
      <c r="O316" s="87"/>
      <c r="P316" s="87"/>
      <c r="Q316" s="87"/>
      <c r="R316" s="87"/>
      <c r="S316" s="87"/>
      <c r="T316" s="87"/>
      <c r="U316" s="87"/>
      <c r="V316" s="87"/>
      <c r="W316" s="87"/>
      <c r="X316" s="87"/>
      <c r="Y316" s="87"/>
      <c r="Z316" s="87"/>
      <c r="AA316" s="87"/>
    </row>
    <row r="317" spans="4:27" s="26" customFormat="1" x14ac:dyDescent="0.2">
      <c r="D317" s="87"/>
      <c r="E317" s="87"/>
      <c r="F317" s="87"/>
      <c r="G317" s="87"/>
      <c r="H317" s="87"/>
      <c r="I317" s="87"/>
      <c r="J317" s="87"/>
      <c r="K317" s="87"/>
      <c r="L317" s="87"/>
      <c r="M317" s="87"/>
      <c r="N317" s="87"/>
      <c r="O317" s="87"/>
      <c r="P317" s="87"/>
      <c r="Q317" s="87"/>
      <c r="R317" s="87"/>
      <c r="S317" s="87"/>
      <c r="T317" s="87"/>
      <c r="U317" s="87"/>
      <c r="V317" s="87"/>
      <c r="W317" s="87"/>
      <c r="X317" s="87"/>
      <c r="Y317" s="87"/>
      <c r="Z317" s="87"/>
      <c r="AA317" s="87"/>
    </row>
    <row r="318" spans="4:27" s="26" customFormat="1" x14ac:dyDescent="0.2">
      <c r="D318" s="87"/>
      <c r="E318" s="87"/>
      <c r="F318" s="87"/>
      <c r="G318" s="87"/>
      <c r="H318" s="87"/>
      <c r="I318" s="87"/>
      <c r="J318" s="87"/>
      <c r="K318" s="87"/>
      <c r="L318" s="87"/>
      <c r="M318" s="87"/>
      <c r="N318" s="87"/>
      <c r="O318" s="87"/>
      <c r="P318" s="87"/>
      <c r="Q318" s="87"/>
      <c r="R318" s="87"/>
      <c r="S318" s="87"/>
      <c r="T318" s="87"/>
      <c r="U318" s="87"/>
      <c r="V318" s="87"/>
      <c r="W318" s="87"/>
      <c r="X318" s="87"/>
      <c r="Y318" s="87"/>
      <c r="Z318" s="87"/>
      <c r="AA318" s="87"/>
    </row>
    <row r="319" spans="4:27" s="26" customFormat="1" x14ac:dyDescent="0.2">
      <c r="D319" s="87"/>
      <c r="E319" s="87"/>
      <c r="F319" s="87"/>
      <c r="G319" s="87"/>
      <c r="H319" s="87"/>
      <c r="I319" s="87"/>
      <c r="J319" s="87"/>
      <c r="K319" s="87"/>
      <c r="L319" s="87"/>
      <c r="M319" s="87"/>
      <c r="N319" s="87"/>
      <c r="O319" s="87"/>
      <c r="P319" s="87"/>
      <c r="Q319" s="87"/>
      <c r="R319" s="87"/>
      <c r="S319" s="87"/>
      <c r="T319" s="87"/>
      <c r="U319" s="87"/>
      <c r="V319" s="87"/>
      <c r="W319" s="87"/>
      <c r="X319" s="87"/>
      <c r="Y319" s="87"/>
      <c r="Z319" s="87"/>
      <c r="AA319" s="87"/>
    </row>
    <row r="320" spans="4:27" s="26" customFormat="1" x14ac:dyDescent="0.2">
      <c r="D320" s="87"/>
      <c r="E320" s="87"/>
      <c r="F320" s="87"/>
      <c r="G320" s="87"/>
      <c r="H320" s="87"/>
      <c r="I320" s="87"/>
      <c r="J320" s="87"/>
      <c r="K320" s="87"/>
      <c r="L320" s="87"/>
      <c r="M320" s="87"/>
      <c r="N320" s="87"/>
      <c r="O320" s="87"/>
      <c r="P320" s="87"/>
      <c r="Q320" s="87"/>
      <c r="R320" s="87"/>
      <c r="S320" s="87"/>
      <c r="T320" s="87"/>
      <c r="U320" s="87"/>
      <c r="V320" s="87"/>
      <c r="W320" s="87"/>
      <c r="X320" s="87"/>
      <c r="Y320" s="87"/>
      <c r="Z320" s="87"/>
      <c r="AA320" s="87"/>
    </row>
    <row r="321" spans="4:27" s="26" customFormat="1" x14ac:dyDescent="0.2">
      <c r="D321" s="87"/>
      <c r="E321" s="87"/>
      <c r="F321" s="87"/>
      <c r="G321" s="87"/>
      <c r="H321" s="87"/>
      <c r="I321" s="87"/>
      <c r="J321" s="87"/>
      <c r="K321" s="87"/>
      <c r="L321" s="87"/>
      <c r="M321" s="87"/>
      <c r="N321" s="87"/>
      <c r="O321" s="87"/>
      <c r="P321" s="87"/>
      <c r="Q321" s="87"/>
      <c r="R321" s="87"/>
      <c r="S321" s="87"/>
      <c r="T321" s="87"/>
      <c r="U321" s="87"/>
      <c r="V321" s="87"/>
      <c r="W321" s="87"/>
      <c r="X321" s="87"/>
      <c r="Y321" s="87"/>
      <c r="Z321" s="87"/>
      <c r="AA321" s="87"/>
    </row>
    <row r="322" spans="4:27" s="26" customFormat="1" x14ac:dyDescent="0.2">
      <c r="D322" s="87"/>
      <c r="E322" s="87"/>
      <c r="F322" s="87"/>
      <c r="G322" s="87"/>
      <c r="H322" s="87"/>
      <c r="I322" s="87"/>
      <c r="J322" s="87"/>
      <c r="K322" s="87"/>
      <c r="L322" s="87"/>
      <c r="M322" s="87"/>
      <c r="N322" s="87"/>
      <c r="O322" s="87"/>
      <c r="P322" s="87"/>
      <c r="Q322" s="87"/>
      <c r="R322" s="87"/>
      <c r="S322" s="87"/>
      <c r="T322" s="87"/>
      <c r="U322" s="87"/>
      <c r="V322" s="87"/>
      <c r="W322" s="87"/>
      <c r="X322" s="87"/>
      <c r="Y322" s="87"/>
      <c r="Z322" s="87"/>
      <c r="AA322" s="87"/>
    </row>
    <row r="323" spans="4:27" s="26" customFormat="1" x14ac:dyDescent="0.2">
      <c r="D323" s="87"/>
      <c r="E323" s="87"/>
      <c r="F323" s="87"/>
      <c r="G323" s="87"/>
      <c r="H323" s="87"/>
      <c r="I323" s="87"/>
      <c r="J323" s="87"/>
      <c r="K323" s="87"/>
      <c r="L323" s="87"/>
      <c r="M323" s="87"/>
      <c r="N323" s="87"/>
      <c r="O323" s="87"/>
      <c r="P323" s="87"/>
      <c r="Q323" s="87"/>
      <c r="R323" s="87"/>
      <c r="S323" s="87"/>
      <c r="T323" s="87"/>
      <c r="U323" s="87"/>
      <c r="V323" s="87"/>
      <c r="W323" s="87"/>
      <c r="X323" s="87"/>
      <c r="Y323" s="87"/>
      <c r="Z323" s="87"/>
      <c r="AA323" s="87"/>
    </row>
    <row r="324" spans="4:27" s="26" customFormat="1" x14ac:dyDescent="0.2">
      <c r="D324" s="87"/>
      <c r="E324" s="87"/>
      <c r="F324" s="87"/>
      <c r="G324" s="87"/>
      <c r="H324" s="87"/>
      <c r="I324" s="87"/>
      <c r="J324" s="87"/>
      <c r="K324" s="87"/>
      <c r="L324" s="87"/>
      <c r="M324" s="87"/>
      <c r="N324" s="87"/>
      <c r="O324" s="87"/>
      <c r="P324" s="87"/>
      <c r="Q324" s="87"/>
      <c r="R324" s="87"/>
      <c r="S324" s="87"/>
      <c r="T324" s="87"/>
      <c r="U324" s="87"/>
      <c r="V324" s="87"/>
      <c r="W324" s="87"/>
      <c r="X324" s="87"/>
      <c r="Y324" s="87"/>
      <c r="Z324" s="87"/>
      <c r="AA324" s="87"/>
    </row>
    <row r="325" spans="4:27" s="26" customFormat="1" x14ac:dyDescent="0.2">
      <c r="D325" s="87"/>
      <c r="E325" s="87"/>
      <c r="F325" s="87"/>
      <c r="G325" s="87"/>
      <c r="H325" s="87"/>
      <c r="I325" s="87"/>
      <c r="J325" s="87"/>
      <c r="K325" s="87"/>
      <c r="L325" s="87"/>
      <c r="M325" s="87"/>
      <c r="N325" s="87"/>
      <c r="O325" s="87"/>
      <c r="P325" s="87"/>
      <c r="Q325" s="87"/>
      <c r="R325" s="87"/>
      <c r="S325" s="87"/>
      <c r="T325" s="87"/>
      <c r="U325" s="87"/>
      <c r="V325" s="87"/>
      <c r="W325" s="87"/>
      <c r="X325" s="87"/>
      <c r="Y325" s="87"/>
      <c r="Z325" s="87"/>
      <c r="AA325" s="87"/>
    </row>
    <row r="326" spans="4:27" s="26" customFormat="1" x14ac:dyDescent="0.2">
      <c r="D326" s="87"/>
      <c r="E326" s="87"/>
      <c r="F326" s="87"/>
      <c r="G326" s="87"/>
      <c r="H326" s="87"/>
      <c r="I326" s="87"/>
      <c r="J326" s="87"/>
      <c r="K326" s="87"/>
      <c r="L326" s="87"/>
      <c r="M326" s="87"/>
      <c r="N326" s="87"/>
      <c r="O326" s="87"/>
      <c r="P326" s="87"/>
      <c r="Q326" s="87"/>
      <c r="R326" s="87"/>
      <c r="S326" s="87"/>
      <c r="T326" s="87"/>
      <c r="U326" s="87"/>
      <c r="V326" s="87"/>
      <c r="W326" s="87"/>
      <c r="X326" s="87"/>
      <c r="Y326" s="87"/>
      <c r="Z326" s="87"/>
      <c r="AA326" s="87"/>
    </row>
    <row r="327" spans="4:27" s="26" customFormat="1" x14ac:dyDescent="0.2">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row>
    <row r="328" spans="4:27" s="26" customFormat="1" x14ac:dyDescent="0.2">
      <c r="D328" s="87"/>
      <c r="E328" s="87"/>
      <c r="F328" s="87"/>
      <c r="G328" s="87"/>
      <c r="H328" s="87"/>
      <c r="I328" s="87"/>
      <c r="J328" s="87"/>
      <c r="K328" s="87"/>
      <c r="L328" s="87"/>
      <c r="M328" s="87"/>
      <c r="N328" s="87"/>
      <c r="O328" s="87"/>
      <c r="P328" s="87"/>
      <c r="Q328" s="87"/>
      <c r="R328" s="87"/>
      <c r="S328" s="87"/>
      <c r="T328" s="87"/>
      <c r="U328" s="87"/>
      <c r="V328" s="87"/>
      <c r="W328" s="87"/>
      <c r="X328" s="87"/>
      <c r="Y328" s="87"/>
      <c r="Z328" s="87"/>
      <c r="AA328" s="87"/>
    </row>
    <row r="329" spans="4:27" s="26" customFormat="1" x14ac:dyDescent="0.2">
      <c r="D329" s="87"/>
      <c r="E329" s="87"/>
      <c r="F329" s="87"/>
      <c r="G329" s="87"/>
      <c r="H329" s="87"/>
      <c r="I329" s="87"/>
      <c r="J329" s="87"/>
      <c r="K329" s="87"/>
      <c r="L329" s="87"/>
      <c r="M329" s="87"/>
      <c r="N329" s="87"/>
      <c r="O329" s="87"/>
      <c r="P329" s="87"/>
      <c r="Q329" s="87"/>
      <c r="R329" s="87"/>
      <c r="S329" s="87"/>
      <c r="T329" s="87"/>
      <c r="U329" s="87"/>
      <c r="V329" s="87"/>
      <c r="W329" s="87"/>
      <c r="X329" s="87"/>
      <c r="Y329" s="87"/>
      <c r="Z329" s="87"/>
      <c r="AA329" s="87"/>
    </row>
    <row r="330" spans="4:27" s="26" customFormat="1" x14ac:dyDescent="0.2">
      <c r="D330" s="87"/>
      <c r="E330" s="87"/>
      <c r="F330" s="87"/>
      <c r="G330" s="87"/>
      <c r="H330" s="87"/>
      <c r="I330" s="87"/>
      <c r="J330" s="87"/>
      <c r="K330" s="87"/>
      <c r="L330" s="87"/>
      <c r="M330" s="87"/>
      <c r="N330" s="87"/>
      <c r="O330" s="87"/>
      <c r="P330" s="87"/>
      <c r="Q330" s="87"/>
      <c r="R330" s="87"/>
      <c r="S330" s="87"/>
      <c r="T330" s="87"/>
      <c r="U330" s="87"/>
      <c r="V330" s="87"/>
      <c r="W330" s="87"/>
      <c r="X330" s="87"/>
      <c r="Y330" s="87"/>
      <c r="Z330" s="87"/>
      <c r="AA330" s="87"/>
    </row>
    <row r="331" spans="4:27" s="26" customFormat="1" x14ac:dyDescent="0.2">
      <c r="D331" s="87"/>
      <c r="E331" s="87"/>
      <c r="F331" s="87"/>
      <c r="G331" s="87"/>
      <c r="H331" s="87"/>
      <c r="I331" s="87"/>
      <c r="J331" s="87"/>
      <c r="K331" s="87"/>
      <c r="L331" s="87"/>
      <c r="M331" s="87"/>
      <c r="N331" s="87"/>
      <c r="O331" s="87"/>
      <c r="P331" s="87"/>
      <c r="Q331" s="87"/>
      <c r="R331" s="87"/>
      <c r="S331" s="87"/>
      <c r="T331" s="87"/>
      <c r="U331" s="87"/>
      <c r="V331" s="87"/>
      <c r="W331" s="87"/>
      <c r="X331" s="87"/>
      <c r="Y331" s="87"/>
      <c r="Z331" s="87"/>
      <c r="AA331" s="87"/>
    </row>
    <row r="332" spans="4:27" s="26" customFormat="1" x14ac:dyDescent="0.2">
      <c r="D332" s="87"/>
      <c r="E332" s="87"/>
      <c r="F332" s="87"/>
      <c r="G332" s="87"/>
      <c r="H332" s="87"/>
      <c r="I332" s="87"/>
      <c r="J332" s="87"/>
      <c r="K332" s="87"/>
      <c r="L332" s="87"/>
      <c r="M332" s="87"/>
      <c r="N332" s="87"/>
      <c r="O332" s="87"/>
      <c r="P332" s="87"/>
      <c r="Q332" s="87"/>
      <c r="R332" s="87"/>
      <c r="S332" s="87"/>
      <c r="T332" s="87"/>
      <c r="U332" s="87"/>
      <c r="V332" s="87"/>
      <c r="W332" s="87"/>
      <c r="X332" s="87"/>
      <c r="Y332" s="87"/>
      <c r="Z332" s="87"/>
      <c r="AA332" s="87"/>
    </row>
    <row r="333" spans="4:27" s="26" customFormat="1" x14ac:dyDescent="0.2">
      <c r="D333" s="87"/>
      <c r="E333" s="87"/>
      <c r="F333" s="87"/>
      <c r="G333" s="87"/>
      <c r="H333" s="87"/>
      <c r="I333" s="87"/>
      <c r="J333" s="87"/>
      <c r="K333" s="87"/>
      <c r="L333" s="87"/>
      <c r="M333" s="87"/>
      <c r="N333" s="87"/>
      <c r="O333" s="87"/>
      <c r="P333" s="87"/>
      <c r="Q333" s="87"/>
      <c r="R333" s="87"/>
      <c r="S333" s="87"/>
      <c r="T333" s="87"/>
      <c r="U333" s="87"/>
      <c r="V333" s="87"/>
      <c r="W333" s="87"/>
      <c r="X333" s="87"/>
      <c r="Y333" s="87"/>
      <c r="Z333" s="87"/>
      <c r="AA333" s="87"/>
    </row>
    <row r="334" spans="4:27" s="26" customFormat="1" x14ac:dyDescent="0.2">
      <c r="D334" s="87"/>
      <c r="E334" s="87"/>
      <c r="F334" s="87"/>
      <c r="G334" s="87"/>
      <c r="H334" s="87"/>
      <c r="I334" s="87"/>
      <c r="J334" s="87"/>
      <c r="K334" s="87"/>
      <c r="L334" s="87"/>
      <c r="M334" s="87"/>
      <c r="N334" s="87"/>
      <c r="O334" s="87"/>
      <c r="P334" s="87"/>
      <c r="Q334" s="87"/>
      <c r="R334" s="87"/>
      <c r="S334" s="87"/>
      <c r="T334" s="87"/>
      <c r="U334" s="87"/>
      <c r="V334" s="87"/>
      <c r="W334" s="87"/>
      <c r="X334" s="87"/>
      <c r="Y334" s="87"/>
      <c r="Z334" s="87"/>
      <c r="AA334" s="87"/>
    </row>
    <row r="335" spans="4:27" s="26" customFormat="1" x14ac:dyDescent="0.2">
      <c r="D335" s="87"/>
      <c r="E335" s="87"/>
      <c r="F335" s="87"/>
      <c r="G335" s="87"/>
      <c r="H335" s="87"/>
      <c r="I335" s="87"/>
      <c r="J335" s="87"/>
      <c r="K335" s="87"/>
      <c r="L335" s="87"/>
      <c r="M335" s="87"/>
      <c r="N335" s="87"/>
      <c r="O335" s="87"/>
      <c r="P335" s="87"/>
      <c r="Q335" s="87"/>
      <c r="R335" s="87"/>
      <c r="S335" s="87"/>
      <c r="T335" s="87"/>
      <c r="U335" s="87"/>
      <c r="V335" s="87"/>
      <c r="W335" s="87"/>
      <c r="X335" s="87"/>
      <c r="Y335" s="87"/>
      <c r="Z335" s="87"/>
      <c r="AA335" s="87"/>
    </row>
    <row r="336" spans="4:27" s="26" customFormat="1" x14ac:dyDescent="0.2">
      <c r="D336" s="87"/>
      <c r="E336" s="87"/>
      <c r="F336" s="87"/>
      <c r="G336" s="87"/>
      <c r="H336" s="87"/>
      <c r="I336" s="87"/>
      <c r="J336" s="87"/>
      <c r="K336" s="87"/>
      <c r="L336" s="87"/>
      <c r="M336" s="87"/>
      <c r="N336" s="87"/>
      <c r="O336" s="87"/>
      <c r="P336" s="87"/>
      <c r="Q336" s="87"/>
      <c r="R336" s="87"/>
      <c r="S336" s="87"/>
      <c r="T336" s="87"/>
      <c r="U336" s="87"/>
      <c r="V336" s="87"/>
      <c r="W336" s="87"/>
      <c r="X336" s="87"/>
      <c r="Y336" s="87"/>
      <c r="Z336" s="87"/>
      <c r="AA336" s="87"/>
    </row>
    <row r="337" spans="4:27" s="26" customFormat="1" x14ac:dyDescent="0.2">
      <c r="D337" s="87"/>
      <c r="E337" s="87"/>
      <c r="F337" s="87"/>
      <c r="G337" s="87"/>
      <c r="H337" s="87"/>
      <c r="I337" s="87"/>
      <c r="J337" s="87"/>
      <c r="K337" s="87"/>
      <c r="L337" s="87"/>
      <c r="M337" s="87"/>
      <c r="N337" s="87"/>
      <c r="O337" s="87"/>
      <c r="P337" s="87"/>
      <c r="Q337" s="87"/>
      <c r="R337" s="87"/>
      <c r="S337" s="87"/>
      <c r="T337" s="87"/>
      <c r="U337" s="87"/>
      <c r="V337" s="87"/>
      <c r="W337" s="87"/>
      <c r="X337" s="87"/>
      <c r="Y337" s="87"/>
      <c r="Z337" s="87"/>
      <c r="AA337" s="87"/>
    </row>
    <row r="338" spans="4:27" s="26" customFormat="1" x14ac:dyDescent="0.2">
      <c r="D338" s="87"/>
      <c r="E338" s="87"/>
      <c r="F338" s="87"/>
      <c r="G338" s="87"/>
      <c r="H338" s="87"/>
      <c r="I338" s="87"/>
      <c r="J338" s="87"/>
      <c r="K338" s="87"/>
      <c r="L338" s="87"/>
      <c r="M338" s="87"/>
      <c r="N338" s="87"/>
      <c r="O338" s="87"/>
      <c r="P338" s="87"/>
      <c r="Q338" s="87"/>
      <c r="R338" s="87"/>
      <c r="S338" s="87"/>
      <c r="T338" s="87"/>
      <c r="U338" s="87"/>
      <c r="V338" s="87"/>
      <c r="W338" s="87"/>
      <c r="X338" s="87"/>
      <c r="Y338" s="87"/>
      <c r="Z338" s="87"/>
      <c r="AA338" s="87"/>
    </row>
    <row r="339" spans="4:27" s="26" customFormat="1" x14ac:dyDescent="0.2">
      <c r="D339" s="87"/>
      <c r="E339" s="87"/>
      <c r="F339" s="87"/>
      <c r="G339" s="87"/>
      <c r="H339" s="87"/>
      <c r="I339" s="87"/>
      <c r="J339" s="87"/>
      <c r="K339" s="87"/>
      <c r="L339" s="87"/>
      <c r="M339" s="87"/>
      <c r="N339" s="87"/>
      <c r="O339" s="87"/>
      <c r="P339" s="87"/>
      <c r="Q339" s="87"/>
      <c r="R339" s="87"/>
      <c r="S339" s="87"/>
      <c r="T339" s="87"/>
      <c r="U339" s="87"/>
      <c r="V339" s="87"/>
      <c r="W339" s="87"/>
      <c r="X339" s="87"/>
      <c r="Y339" s="87"/>
      <c r="Z339" s="87"/>
      <c r="AA339" s="87"/>
    </row>
    <row r="340" spans="4:27" s="26" customFormat="1" x14ac:dyDescent="0.2">
      <c r="D340" s="87"/>
      <c r="E340" s="87"/>
      <c r="F340" s="87"/>
      <c r="G340" s="87"/>
      <c r="H340" s="87"/>
      <c r="I340" s="87"/>
      <c r="J340" s="87"/>
      <c r="K340" s="87"/>
      <c r="L340" s="87"/>
      <c r="M340" s="87"/>
      <c r="N340" s="87"/>
      <c r="O340" s="87"/>
      <c r="P340" s="87"/>
      <c r="Q340" s="87"/>
      <c r="R340" s="87"/>
      <c r="S340" s="87"/>
      <c r="T340" s="87"/>
      <c r="U340" s="87"/>
      <c r="V340" s="87"/>
      <c r="W340" s="87"/>
      <c r="X340" s="87"/>
      <c r="Y340" s="87"/>
      <c r="Z340" s="87"/>
      <c r="AA340" s="87"/>
    </row>
    <row r="341" spans="4:27" s="26" customFormat="1" x14ac:dyDescent="0.2">
      <c r="D341" s="87"/>
      <c r="E341" s="87"/>
      <c r="F341" s="87"/>
      <c r="G341" s="87"/>
      <c r="H341" s="87"/>
      <c r="I341" s="87"/>
      <c r="J341" s="87"/>
      <c r="K341" s="87"/>
      <c r="L341" s="87"/>
      <c r="M341" s="87"/>
      <c r="N341" s="87"/>
      <c r="O341" s="87"/>
      <c r="P341" s="87"/>
      <c r="Q341" s="87"/>
      <c r="R341" s="87"/>
      <c r="S341" s="87"/>
      <c r="T341" s="87"/>
      <c r="U341" s="87"/>
      <c r="V341" s="87"/>
      <c r="W341" s="87"/>
      <c r="X341" s="87"/>
      <c r="Y341" s="87"/>
      <c r="Z341" s="87"/>
      <c r="AA341" s="87"/>
    </row>
    <row r="342" spans="4:27" s="26" customFormat="1" x14ac:dyDescent="0.2">
      <c r="D342" s="87"/>
      <c r="E342" s="87"/>
      <c r="F342" s="87"/>
      <c r="G342" s="87"/>
      <c r="H342" s="87"/>
      <c r="I342" s="87"/>
      <c r="J342" s="87"/>
      <c r="K342" s="87"/>
      <c r="L342" s="87"/>
      <c r="M342" s="87"/>
      <c r="N342" s="87"/>
      <c r="O342" s="87"/>
      <c r="P342" s="87"/>
      <c r="Q342" s="87"/>
      <c r="R342" s="87"/>
      <c r="S342" s="87"/>
      <c r="T342" s="87"/>
      <c r="U342" s="87"/>
      <c r="V342" s="87"/>
      <c r="W342" s="87"/>
      <c r="X342" s="87"/>
      <c r="Y342" s="87"/>
      <c r="Z342" s="87"/>
      <c r="AA342" s="87"/>
    </row>
    <row r="343" spans="4:27" s="26" customFormat="1" x14ac:dyDescent="0.2">
      <c r="D343" s="87"/>
      <c r="E343" s="87"/>
      <c r="F343" s="87"/>
      <c r="G343" s="87"/>
      <c r="H343" s="87"/>
      <c r="I343" s="87"/>
      <c r="J343" s="87"/>
      <c r="K343" s="87"/>
      <c r="L343" s="87"/>
      <c r="M343" s="87"/>
      <c r="N343" s="87"/>
      <c r="O343" s="87"/>
      <c r="P343" s="87"/>
      <c r="Q343" s="87"/>
      <c r="R343" s="87"/>
      <c r="S343" s="87"/>
      <c r="T343" s="87"/>
      <c r="U343" s="87"/>
      <c r="V343" s="87"/>
      <c r="W343" s="87"/>
      <c r="X343" s="87"/>
      <c r="Y343" s="87"/>
      <c r="Z343" s="87"/>
      <c r="AA343" s="87"/>
    </row>
    <row r="344" spans="4:27" s="26" customFormat="1" x14ac:dyDescent="0.2">
      <c r="D344" s="87"/>
      <c r="E344" s="87"/>
      <c r="F344" s="87"/>
      <c r="G344" s="87"/>
      <c r="H344" s="87"/>
      <c r="I344" s="87"/>
      <c r="J344" s="87"/>
      <c r="K344" s="87"/>
      <c r="L344" s="87"/>
      <c r="M344" s="87"/>
      <c r="N344" s="87"/>
      <c r="O344" s="87"/>
      <c r="P344" s="87"/>
      <c r="Q344" s="87"/>
      <c r="R344" s="87"/>
      <c r="S344" s="87"/>
      <c r="T344" s="87"/>
      <c r="U344" s="87"/>
      <c r="V344" s="87"/>
      <c r="W344" s="87"/>
      <c r="X344" s="87"/>
      <c r="Y344" s="87"/>
      <c r="Z344" s="87"/>
      <c r="AA344" s="87"/>
    </row>
    <row r="345" spans="4:27" s="26" customFormat="1" x14ac:dyDescent="0.2">
      <c r="D345" s="87"/>
      <c r="E345" s="87"/>
      <c r="F345" s="87"/>
      <c r="G345" s="87"/>
      <c r="H345" s="87"/>
      <c r="I345" s="87"/>
      <c r="J345" s="87"/>
      <c r="K345" s="87"/>
      <c r="L345" s="87"/>
      <c r="M345" s="87"/>
      <c r="N345" s="87"/>
      <c r="O345" s="87"/>
      <c r="P345" s="87"/>
      <c r="Q345" s="87"/>
      <c r="R345" s="87"/>
      <c r="S345" s="87"/>
      <c r="T345" s="87"/>
      <c r="U345" s="87"/>
      <c r="V345" s="87"/>
      <c r="W345" s="87"/>
      <c r="X345" s="87"/>
      <c r="Y345" s="87"/>
      <c r="Z345" s="87"/>
      <c r="AA345" s="87"/>
    </row>
    <row r="346" spans="4:27" s="26" customFormat="1" x14ac:dyDescent="0.2">
      <c r="D346" s="87"/>
      <c r="E346" s="87"/>
      <c r="F346" s="87"/>
      <c r="G346" s="87"/>
      <c r="H346" s="87"/>
      <c r="I346" s="87"/>
      <c r="J346" s="87"/>
      <c r="K346" s="87"/>
      <c r="L346" s="87"/>
      <c r="M346" s="87"/>
      <c r="N346" s="87"/>
      <c r="O346" s="87"/>
      <c r="P346" s="87"/>
      <c r="Q346" s="87"/>
      <c r="R346" s="87"/>
      <c r="S346" s="87"/>
      <c r="T346" s="87"/>
      <c r="U346" s="87"/>
      <c r="V346" s="87"/>
      <c r="W346" s="87"/>
      <c r="X346" s="87"/>
      <c r="Y346" s="87"/>
      <c r="Z346" s="87"/>
      <c r="AA346" s="87"/>
    </row>
    <row r="347" spans="4:27" s="26" customFormat="1" x14ac:dyDescent="0.2">
      <c r="D347" s="87"/>
      <c r="E347" s="87"/>
      <c r="F347" s="87"/>
      <c r="G347" s="87"/>
      <c r="H347" s="87"/>
      <c r="I347" s="87"/>
      <c r="J347" s="87"/>
      <c r="K347" s="87"/>
      <c r="L347" s="87"/>
      <c r="M347" s="87"/>
      <c r="N347" s="87"/>
      <c r="O347" s="87"/>
      <c r="P347" s="87"/>
      <c r="Q347" s="87"/>
      <c r="R347" s="87"/>
      <c r="S347" s="87"/>
      <c r="T347" s="87"/>
      <c r="U347" s="87"/>
      <c r="V347" s="87"/>
      <c r="W347" s="87"/>
      <c r="X347" s="87"/>
      <c r="Y347" s="87"/>
      <c r="Z347" s="87"/>
      <c r="AA347" s="87"/>
    </row>
    <row r="348" spans="4:27" s="26" customFormat="1" x14ac:dyDescent="0.2">
      <c r="D348" s="87"/>
      <c r="E348" s="87"/>
      <c r="F348" s="87"/>
      <c r="G348" s="87"/>
      <c r="H348" s="87"/>
      <c r="I348" s="87"/>
      <c r="J348" s="87"/>
      <c r="K348" s="87"/>
      <c r="L348" s="87"/>
      <c r="M348" s="87"/>
      <c r="N348" s="87"/>
      <c r="O348" s="87"/>
      <c r="P348" s="87"/>
      <c r="Q348" s="87"/>
      <c r="R348" s="87"/>
      <c r="S348" s="87"/>
      <c r="T348" s="87"/>
      <c r="U348" s="87"/>
      <c r="V348" s="87"/>
      <c r="W348" s="87"/>
      <c r="X348" s="87"/>
      <c r="Y348" s="87"/>
      <c r="Z348" s="87"/>
      <c r="AA348" s="87"/>
    </row>
    <row r="349" spans="4:27" s="26" customFormat="1" x14ac:dyDescent="0.2">
      <c r="D349" s="87"/>
      <c r="E349" s="87"/>
      <c r="F349" s="87"/>
      <c r="G349" s="87"/>
      <c r="H349" s="87"/>
      <c r="I349" s="87"/>
      <c r="J349" s="87"/>
      <c r="K349" s="87"/>
      <c r="L349" s="87"/>
      <c r="M349" s="87"/>
      <c r="N349" s="87"/>
      <c r="O349" s="87"/>
      <c r="P349" s="87"/>
      <c r="Q349" s="87"/>
      <c r="R349" s="87"/>
      <c r="S349" s="87"/>
      <c r="T349" s="87"/>
      <c r="U349" s="87"/>
      <c r="V349" s="87"/>
      <c r="W349" s="87"/>
      <c r="X349" s="87"/>
      <c r="Y349" s="87"/>
      <c r="Z349" s="87"/>
      <c r="AA349" s="87"/>
    </row>
    <row r="350" spans="4:27" s="26" customFormat="1" x14ac:dyDescent="0.2">
      <c r="D350" s="87"/>
      <c r="E350" s="87"/>
      <c r="F350" s="87"/>
      <c r="G350" s="87"/>
      <c r="H350" s="87"/>
      <c r="I350" s="87"/>
      <c r="J350" s="87"/>
      <c r="K350" s="87"/>
      <c r="L350" s="87"/>
      <c r="M350" s="87"/>
      <c r="N350" s="87"/>
      <c r="O350" s="87"/>
      <c r="P350" s="87"/>
      <c r="Q350" s="87"/>
      <c r="R350" s="87"/>
      <c r="S350" s="87"/>
      <c r="T350" s="87"/>
      <c r="U350" s="87"/>
      <c r="V350" s="87"/>
      <c r="W350" s="87"/>
      <c r="X350" s="87"/>
      <c r="Y350" s="87"/>
      <c r="Z350" s="87"/>
      <c r="AA350" s="87"/>
    </row>
    <row r="351" spans="4:27" s="26" customFormat="1" x14ac:dyDescent="0.2">
      <c r="D351" s="87"/>
      <c r="E351" s="87"/>
      <c r="F351" s="87"/>
      <c r="G351" s="87"/>
      <c r="H351" s="87"/>
      <c r="I351" s="87"/>
      <c r="J351" s="87"/>
      <c r="K351" s="87"/>
      <c r="L351" s="87"/>
      <c r="M351" s="87"/>
      <c r="N351" s="87"/>
      <c r="O351" s="87"/>
      <c r="P351" s="87"/>
      <c r="Q351" s="87"/>
      <c r="R351" s="87"/>
      <c r="S351" s="87"/>
      <c r="T351" s="87"/>
      <c r="U351" s="87"/>
      <c r="V351" s="87"/>
      <c r="W351" s="87"/>
      <c r="X351" s="87"/>
      <c r="Y351" s="87"/>
      <c r="Z351" s="87"/>
      <c r="AA351" s="87"/>
    </row>
    <row r="352" spans="4:27" s="26" customFormat="1" x14ac:dyDescent="0.2">
      <c r="D352" s="87"/>
      <c r="E352" s="87"/>
      <c r="F352" s="87"/>
      <c r="G352" s="87"/>
      <c r="H352" s="87"/>
      <c r="I352" s="87"/>
      <c r="J352" s="87"/>
      <c r="K352" s="87"/>
      <c r="L352" s="87"/>
      <c r="M352" s="87"/>
      <c r="N352" s="87"/>
      <c r="O352" s="87"/>
      <c r="P352" s="87"/>
      <c r="Q352" s="87"/>
      <c r="R352" s="87"/>
      <c r="S352" s="87"/>
      <c r="T352" s="87"/>
      <c r="U352" s="87"/>
      <c r="V352" s="87"/>
      <c r="W352" s="87"/>
      <c r="X352" s="87"/>
      <c r="Y352" s="87"/>
      <c r="Z352" s="87"/>
      <c r="AA352" s="87"/>
    </row>
    <row r="353" spans="4:27" s="26" customFormat="1" x14ac:dyDescent="0.2">
      <c r="D353" s="87"/>
      <c r="E353" s="87"/>
      <c r="F353" s="87"/>
      <c r="G353" s="87"/>
      <c r="H353" s="87"/>
      <c r="I353" s="87"/>
      <c r="J353" s="87"/>
      <c r="K353" s="87"/>
      <c r="L353" s="87"/>
      <c r="M353" s="87"/>
      <c r="N353" s="87"/>
      <c r="O353" s="87"/>
      <c r="P353" s="87"/>
      <c r="Q353" s="87"/>
      <c r="R353" s="87"/>
      <c r="S353" s="87"/>
      <c r="T353" s="87"/>
      <c r="U353" s="87"/>
      <c r="V353" s="87"/>
      <c r="W353" s="87"/>
      <c r="X353" s="87"/>
      <c r="Y353" s="87"/>
      <c r="Z353" s="87"/>
      <c r="AA353" s="87"/>
    </row>
    <row r="354" spans="4:27" s="26" customFormat="1" x14ac:dyDescent="0.2">
      <c r="D354" s="87"/>
      <c r="E354" s="87"/>
      <c r="F354" s="87"/>
      <c r="G354" s="87"/>
      <c r="H354" s="87"/>
      <c r="I354" s="87"/>
      <c r="J354" s="87"/>
      <c r="K354" s="87"/>
      <c r="L354" s="87"/>
      <c r="M354" s="87"/>
      <c r="N354" s="87"/>
      <c r="O354" s="87"/>
      <c r="P354" s="87"/>
      <c r="Q354" s="87"/>
      <c r="R354" s="87"/>
      <c r="S354" s="87"/>
      <c r="T354" s="87"/>
      <c r="U354" s="87"/>
      <c r="V354" s="87"/>
      <c r="W354" s="87"/>
      <c r="X354" s="87"/>
      <c r="Y354" s="87"/>
      <c r="Z354" s="87"/>
      <c r="AA354" s="87"/>
    </row>
    <row r="355" spans="4:27" s="26" customFormat="1" x14ac:dyDescent="0.2">
      <c r="D355" s="87"/>
      <c r="E355" s="87"/>
      <c r="F355" s="87"/>
      <c r="G355" s="87"/>
      <c r="H355" s="87"/>
      <c r="I355" s="87"/>
      <c r="J355" s="87"/>
      <c r="K355" s="87"/>
      <c r="L355" s="87"/>
      <c r="M355" s="87"/>
      <c r="N355" s="87"/>
      <c r="O355" s="87"/>
      <c r="P355" s="87"/>
      <c r="Q355" s="87"/>
      <c r="R355" s="87"/>
      <c r="S355" s="87"/>
      <c r="T355" s="87"/>
      <c r="U355" s="87"/>
      <c r="V355" s="87"/>
      <c r="W355" s="87"/>
      <c r="X355" s="87"/>
      <c r="Y355" s="87"/>
      <c r="Z355" s="87"/>
      <c r="AA355" s="87"/>
    </row>
    <row r="356" spans="4:27" s="26" customFormat="1" x14ac:dyDescent="0.2">
      <c r="D356" s="87"/>
      <c r="E356" s="87"/>
      <c r="F356" s="87"/>
      <c r="G356" s="87"/>
      <c r="H356" s="87"/>
      <c r="I356" s="87"/>
      <c r="J356" s="87"/>
      <c r="K356" s="87"/>
      <c r="L356" s="87"/>
      <c r="M356" s="87"/>
      <c r="N356" s="87"/>
      <c r="O356" s="87"/>
      <c r="P356" s="87"/>
      <c r="Q356" s="87"/>
      <c r="R356" s="87"/>
      <c r="S356" s="87"/>
      <c r="T356" s="87"/>
      <c r="U356" s="87"/>
      <c r="V356" s="87"/>
      <c r="W356" s="87"/>
      <c r="X356" s="87"/>
      <c r="Y356" s="87"/>
      <c r="Z356" s="87"/>
      <c r="AA356" s="87"/>
    </row>
    <row r="357" spans="4:27" s="26" customFormat="1" x14ac:dyDescent="0.2">
      <c r="D357" s="87"/>
      <c r="E357" s="87"/>
      <c r="F357" s="87"/>
      <c r="G357" s="87"/>
      <c r="H357" s="87"/>
      <c r="I357" s="87"/>
      <c r="J357" s="87"/>
      <c r="K357" s="87"/>
      <c r="L357" s="87"/>
      <c r="M357" s="87"/>
      <c r="N357" s="87"/>
      <c r="O357" s="87"/>
      <c r="P357" s="87"/>
      <c r="Q357" s="87"/>
      <c r="R357" s="87"/>
      <c r="S357" s="87"/>
      <c r="T357" s="87"/>
      <c r="U357" s="87"/>
      <c r="V357" s="87"/>
      <c r="W357" s="87"/>
      <c r="X357" s="87"/>
      <c r="Y357" s="87"/>
      <c r="Z357" s="87"/>
      <c r="AA357" s="87"/>
    </row>
    <row r="358" spans="4:27" s="26" customFormat="1" x14ac:dyDescent="0.2">
      <c r="D358" s="87"/>
      <c r="E358" s="87"/>
      <c r="F358" s="87"/>
      <c r="G358" s="87"/>
      <c r="H358" s="87"/>
      <c r="I358" s="87"/>
      <c r="J358" s="87"/>
      <c r="K358" s="87"/>
      <c r="L358" s="87"/>
      <c r="M358" s="87"/>
      <c r="N358" s="87"/>
      <c r="O358" s="87"/>
      <c r="P358" s="87"/>
      <c r="Q358" s="87"/>
      <c r="R358" s="87"/>
      <c r="S358" s="87"/>
      <c r="T358" s="87"/>
      <c r="U358" s="87"/>
      <c r="V358" s="87"/>
      <c r="W358" s="87"/>
      <c r="X358" s="87"/>
      <c r="Y358" s="87"/>
      <c r="Z358" s="87"/>
      <c r="AA358" s="87"/>
    </row>
    <row r="359" spans="4:27" s="26" customFormat="1" x14ac:dyDescent="0.2">
      <c r="D359" s="87"/>
      <c r="E359" s="87"/>
      <c r="F359" s="87"/>
      <c r="G359" s="87"/>
      <c r="H359" s="87"/>
      <c r="I359" s="87"/>
      <c r="J359" s="87"/>
      <c r="K359" s="87"/>
      <c r="L359" s="87"/>
      <c r="M359" s="87"/>
      <c r="N359" s="87"/>
      <c r="O359" s="87"/>
      <c r="P359" s="87"/>
      <c r="Q359" s="87"/>
      <c r="R359" s="87"/>
      <c r="S359" s="87"/>
      <c r="T359" s="87"/>
      <c r="U359" s="87"/>
      <c r="V359" s="87"/>
      <c r="W359" s="87"/>
      <c r="X359" s="87"/>
      <c r="Y359" s="87"/>
      <c r="Z359" s="87"/>
      <c r="AA359" s="87"/>
    </row>
    <row r="360" spans="4:27" s="26" customFormat="1" x14ac:dyDescent="0.2">
      <c r="D360" s="87"/>
      <c r="E360" s="87"/>
      <c r="F360" s="87"/>
      <c r="G360" s="87"/>
      <c r="H360" s="87"/>
      <c r="I360" s="87"/>
      <c r="J360" s="87"/>
      <c r="K360" s="87"/>
      <c r="L360" s="87"/>
      <c r="M360" s="87"/>
      <c r="N360" s="87"/>
      <c r="O360" s="87"/>
      <c r="P360" s="87"/>
      <c r="Q360" s="87"/>
      <c r="R360" s="87"/>
      <c r="S360" s="87"/>
      <c r="T360" s="87"/>
      <c r="U360" s="87"/>
      <c r="V360" s="87"/>
      <c r="W360" s="87"/>
      <c r="X360" s="87"/>
      <c r="Y360" s="87"/>
      <c r="Z360" s="87"/>
      <c r="AA360" s="87"/>
    </row>
    <row r="361" spans="4:27" s="26" customFormat="1" x14ac:dyDescent="0.2">
      <c r="D361" s="87"/>
      <c r="E361" s="87"/>
      <c r="F361" s="87"/>
      <c r="G361" s="87"/>
      <c r="H361" s="87"/>
      <c r="I361" s="87"/>
      <c r="J361" s="87"/>
      <c r="K361" s="87"/>
      <c r="L361" s="87"/>
      <c r="M361" s="87"/>
      <c r="N361" s="87"/>
      <c r="O361" s="87"/>
      <c r="P361" s="87"/>
      <c r="Q361" s="87"/>
      <c r="R361" s="87"/>
      <c r="S361" s="87"/>
      <c r="T361" s="87"/>
      <c r="U361" s="87"/>
      <c r="V361" s="87"/>
      <c r="W361" s="87"/>
      <c r="X361" s="87"/>
      <c r="Y361" s="87"/>
      <c r="Z361" s="87"/>
      <c r="AA361" s="87"/>
    </row>
    <row r="362" spans="4:27" s="26" customFormat="1" x14ac:dyDescent="0.2">
      <c r="D362" s="87"/>
      <c r="E362" s="87"/>
      <c r="F362" s="87"/>
      <c r="G362" s="87"/>
      <c r="H362" s="87"/>
      <c r="I362" s="87"/>
      <c r="J362" s="87"/>
      <c r="K362" s="87"/>
      <c r="L362" s="87"/>
      <c r="M362" s="87"/>
      <c r="N362" s="87"/>
      <c r="O362" s="87"/>
      <c r="P362" s="87"/>
      <c r="Q362" s="87"/>
      <c r="R362" s="87"/>
      <c r="S362" s="87"/>
      <c r="T362" s="87"/>
      <c r="U362" s="87"/>
      <c r="V362" s="87"/>
      <c r="W362" s="87"/>
      <c r="X362" s="87"/>
      <c r="Y362" s="87"/>
      <c r="Z362" s="87"/>
      <c r="AA362" s="87"/>
    </row>
    <row r="363" spans="4:27" s="26" customFormat="1" x14ac:dyDescent="0.2">
      <c r="D363" s="87"/>
      <c r="E363" s="87"/>
      <c r="F363" s="87"/>
      <c r="G363" s="87"/>
      <c r="H363" s="87"/>
      <c r="I363" s="87"/>
      <c r="J363" s="87"/>
      <c r="K363" s="87"/>
      <c r="L363" s="87"/>
      <c r="M363" s="87"/>
      <c r="N363" s="87"/>
      <c r="O363" s="87"/>
      <c r="P363" s="87"/>
      <c r="Q363" s="87"/>
      <c r="R363" s="87"/>
      <c r="S363" s="87"/>
      <c r="T363" s="87"/>
      <c r="U363" s="87"/>
      <c r="V363" s="87"/>
      <c r="W363" s="87"/>
      <c r="X363" s="87"/>
      <c r="Y363" s="87"/>
      <c r="Z363" s="87"/>
      <c r="AA363" s="87"/>
    </row>
    <row r="364" spans="4:27" s="26" customFormat="1" x14ac:dyDescent="0.2">
      <c r="D364" s="87"/>
      <c r="E364" s="87"/>
      <c r="F364" s="87"/>
      <c r="G364" s="87"/>
      <c r="H364" s="87"/>
      <c r="I364" s="87"/>
      <c r="J364" s="87"/>
      <c r="K364" s="87"/>
      <c r="L364" s="87"/>
      <c r="M364" s="87"/>
      <c r="N364" s="87"/>
      <c r="O364" s="87"/>
      <c r="P364" s="87"/>
      <c r="Q364" s="87"/>
      <c r="R364" s="87"/>
      <c r="S364" s="87"/>
      <c r="T364" s="87"/>
      <c r="U364" s="87"/>
      <c r="V364" s="87"/>
      <c r="W364" s="87"/>
      <c r="X364" s="87"/>
      <c r="Y364" s="87"/>
      <c r="Z364" s="87"/>
      <c r="AA364" s="87"/>
    </row>
    <row r="365" spans="4:27" s="26" customFormat="1" x14ac:dyDescent="0.2">
      <c r="D365" s="87"/>
      <c r="E365" s="87"/>
      <c r="F365" s="87"/>
      <c r="G365" s="87"/>
      <c r="H365" s="87"/>
      <c r="I365" s="87"/>
      <c r="J365" s="87"/>
      <c r="K365" s="87"/>
      <c r="L365" s="87"/>
      <c r="M365" s="87"/>
      <c r="N365" s="87"/>
      <c r="O365" s="87"/>
      <c r="P365" s="87"/>
      <c r="Q365" s="87"/>
      <c r="R365" s="87"/>
      <c r="S365" s="87"/>
      <c r="T365" s="87"/>
      <c r="U365" s="87"/>
      <c r="V365" s="87"/>
      <c r="W365" s="87"/>
      <c r="X365" s="87"/>
      <c r="Y365" s="87"/>
      <c r="Z365" s="87"/>
      <c r="AA365" s="87"/>
    </row>
    <row r="366" spans="4:27" s="26" customFormat="1" x14ac:dyDescent="0.2">
      <c r="D366" s="87"/>
      <c r="E366" s="87"/>
      <c r="F366" s="87"/>
      <c r="G366" s="87"/>
      <c r="H366" s="87"/>
      <c r="I366" s="87"/>
      <c r="J366" s="87"/>
      <c r="K366" s="87"/>
      <c r="L366" s="87"/>
      <c r="M366" s="87"/>
      <c r="N366" s="87"/>
      <c r="O366" s="87"/>
      <c r="P366" s="87"/>
      <c r="Q366" s="87"/>
      <c r="R366" s="87"/>
      <c r="S366" s="87"/>
      <c r="T366" s="87"/>
      <c r="U366" s="87"/>
      <c r="V366" s="87"/>
      <c r="W366" s="87"/>
      <c r="X366" s="87"/>
      <c r="Y366" s="87"/>
      <c r="Z366" s="87"/>
      <c r="AA366" s="87"/>
    </row>
    <row r="367" spans="4:27" s="26" customFormat="1" x14ac:dyDescent="0.2">
      <c r="D367" s="87"/>
      <c r="E367" s="87"/>
      <c r="F367" s="87"/>
      <c r="G367" s="87"/>
      <c r="H367" s="87"/>
      <c r="I367" s="87"/>
      <c r="J367" s="87"/>
      <c r="K367" s="87"/>
      <c r="L367" s="87"/>
      <c r="M367" s="87"/>
      <c r="N367" s="87"/>
      <c r="O367" s="87"/>
      <c r="P367" s="87"/>
      <c r="Q367" s="87"/>
      <c r="R367" s="87"/>
      <c r="S367" s="87"/>
      <c r="T367" s="87"/>
      <c r="U367" s="87"/>
      <c r="V367" s="87"/>
      <c r="W367" s="87"/>
      <c r="X367" s="87"/>
      <c r="Y367" s="87"/>
      <c r="Z367" s="87"/>
      <c r="AA367" s="87"/>
    </row>
    <row r="368" spans="4:27" s="26" customFormat="1" x14ac:dyDescent="0.2">
      <c r="D368" s="87"/>
      <c r="E368" s="87"/>
      <c r="F368" s="87"/>
      <c r="G368" s="87"/>
      <c r="H368" s="87"/>
      <c r="I368" s="87"/>
      <c r="J368" s="87"/>
      <c r="K368" s="87"/>
      <c r="L368" s="87"/>
      <c r="M368" s="87"/>
      <c r="N368" s="87"/>
      <c r="O368" s="87"/>
      <c r="P368" s="87"/>
      <c r="Q368" s="87"/>
      <c r="R368" s="87"/>
      <c r="S368" s="87"/>
      <c r="T368" s="87"/>
      <c r="U368" s="87"/>
      <c r="V368" s="87"/>
      <c r="W368" s="87"/>
      <c r="X368" s="87"/>
      <c r="Y368" s="87"/>
      <c r="Z368" s="87"/>
      <c r="AA368" s="87"/>
    </row>
    <row r="369" spans="4:27" s="26" customFormat="1" x14ac:dyDescent="0.2">
      <c r="D369" s="87"/>
      <c r="E369" s="87"/>
      <c r="F369" s="87"/>
      <c r="G369" s="87"/>
      <c r="H369" s="87"/>
      <c r="I369" s="87"/>
      <c r="J369" s="87"/>
      <c r="K369" s="87"/>
      <c r="L369" s="87"/>
      <c r="M369" s="87"/>
      <c r="N369" s="87"/>
      <c r="O369" s="87"/>
      <c r="P369" s="87"/>
      <c r="Q369" s="87"/>
      <c r="R369" s="87"/>
      <c r="S369" s="87"/>
      <c r="T369" s="87"/>
      <c r="U369" s="87"/>
      <c r="V369" s="87"/>
      <c r="W369" s="87"/>
      <c r="X369" s="87"/>
      <c r="Y369" s="87"/>
      <c r="Z369" s="87"/>
      <c r="AA369" s="87"/>
    </row>
    <row r="370" spans="4:27" s="26" customFormat="1" x14ac:dyDescent="0.2">
      <c r="D370" s="87"/>
      <c r="E370" s="87"/>
      <c r="F370" s="87"/>
      <c r="G370" s="87"/>
      <c r="H370" s="87"/>
      <c r="I370" s="87"/>
      <c r="J370" s="87"/>
      <c r="K370" s="87"/>
      <c r="L370" s="87"/>
      <c r="M370" s="87"/>
      <c r="N370" s="87"/>
      <c r="O370" s="87"/>
      <c r="P370" s="87"/>
      <c r="Q370" s="87"/>
      <c r="R370" s="87"/>
      <c r="S370" s="87"/>
      <c r="T370" s="87"/>
      <c r="U370" s="87"/>
      <c r="V370" s="87"/>
      <c r="W370" s="87"/>
      <c r="X370" s="87"/>
      <c r="Y370" s="87"/>
      <c r="Z370" s="87"/>
      <c r="AA370" s="87"/>
    </row>
    <row r="371" spans="4:27" s="26" customFormat="1" x14ac:dyDescent="0.2">
      <c r="D371" s="87"/>
      <c r="E371" s="87"/>
      <c r="F371" s="87"/>
      <c r="G371" s="87"/>
      <c r="H371" s="87"/>
      <c r="I371" s="87"/>
      <c r="J371" s="87"/>
      <c r="K371" s="87"/>
      <c r="L371" s="87"/>
      <c r="M371" s="87"/>
      <c r="N371" s="87"/>
      <c r="O371" s="87"/>
      <c r="P371" s="87"/>
      <c r="Q371" s="87"/>
      <c r="R371" s="87"/>
      <c r="S371" s="87"/>
      <c r="T371" s="87"/>
      <c r="U371" s="87"/>
      <c r="V371" s="87"/>
      <c r="W371" s="87"/>
      <c r="X371" s="87"/>
      <c r="Y371" s="87"/>
      <c r="Z371" s="87"/>
      <c r="AA371" s="87"/>
    </row>
    <row r="372" spans="4:27" s="26" customFormat="1" x14ac:dyDescent="0.2">
      <c r="D372" s="87"/>
      <c r="E372" s="87"/>
      <c r="F372" s="87"/>
      <c r="G372" s="87"/>
      <c r="H372" s="87"/>
      <c r="I372" s="87"/>
      <c r="J372" s="87"/>
      <c r="K372" s="87"/>
      <c r="L372" s="87"/>
      <c r="M372" s="87"/>
      <c r="N372" s="87"/>
      <c r="O372" s="87"/>
      <c r="P372" s="87"/>
      <c r="Q372" s="87"/>
      <c r="R372" s="87"/>
      <c r="S372" s="87"/>
      <c r="T372" s="87"/>
      <c r="U372" s="87"/>
      <c r="V372" s="87"/>
      <c r="W372" s="87"/>
      <c r="X372" s="87"/>
      <c r="Y372" s="87"/>
      <c r="Z372" s="87"/>
      <c r="AA372" s="87"/>
    </row>
    <row r="373" spans="4:27" s="26" customFormat="1" x14ac:dyDescent="0.2">
      <c r="D373" s="87"/>
      <c r="E373" s="87"/>
      <c r="F373" s="87"/>
      <c r="G373" s="87"/>
      <c r="H373" s="87"/>
      <c r="I373" s="87"/>
      <c r="J373" s="87"/>
      <c r="K373" s="87"/>
      <c r="L373" s="87"/>
      <c r="M373" s="87"/>
      <c r="N373" s="87"/>
      <c r="O373" s="87"/>
      <c r="P373" s="87"/>
      <c r="Q373" s="87"/>
      <c r="R373" s="87"/>
      <c r="S373" s="87"/>
      <c r="T373" s="87"/>
      <c r="U373" s="87"/>
      <c r="V373" s="87"/>
      <c r="W373" s="87"/>
      <c r="X373" s="87"/>
      <c r="Y373" s="87"/>
      <c r="Z373" s="87"/>
      <c r="AA373" s="87"/>
    </row>
    <row r="374" spans="4:27" s="26" customFormat="1" x14ac:dyDescent="0.2">
      <c r="D374" s="87"/>
      <c r="E374" s="87"/>
      <c r="F374" s="87"/>
      <c r="G374" s="87"/>
      <c r="H374" s="87"/>
      <c r="I374" s="87"/>
      <c r="J374" s="87"/>
      <c r="K374" s="87"/>
      <c r="L374" s="87"/>
      <c r="M374" s="87"/>
      <c r="N374" s="87"/>
      <c r="O374" s="87"/>
      <c r="P374" s="87"/>
      <c r="Q374" s="87"/>
      <c r="R374" s="87"/>
      <c r="S374" s="87"/>
      <c r="T374" s="87"/>
      <c r="U374" s="87"/>
      <c r="V374" s="87"/>
      <c r="W374" s="87"/>
      <c r="X374" s="87"/>
      <c r="Y374" s="87"/>
      <c r="Z374" s="87"/>
      <c r="AA374" s="87"/>
    </row>
    <row r="375" spans="4:27" s="26" customFormat="1" x14ac:dyDescent="0.2">
      <c r="D375" s="87"/>
      <c r="E375" s="87"/>
      <c r="F375" s="87"/>
      <c r="G375" s="87"/>
      <c r="H375" s="87"/>
      <c r="I375" s="87"/>
      <c r="J375" s="87"/>
      <c r="K375" s="87"/>
      <c r="L375" s="87"/>
      <c r="M375" s="87"/>
      <c r="N375" s="87"/>
      <c r="O375" s="87"/>
      <c r="P375" s="87"/>
      <c r="Q375" s="87"/>
      <c r="R375" s="87"/>
      <c r="S375" s="87"/>
      <c r="T375" s="87"/>
      <c r="U375" s="87"/>
      <c r="V375" s="87"/>
      <c r="W375" s="87"/>
      <c r="X375" s="87"/>
      <c r="Y375" s="87"/>
      <c r="Z375" s="87"/>
      <c r="AA375" s="87"/>
    </row>
    <row r="376" spans="4:27" s="26" customFormat="1" x14ac:dyDescent="0.2">
      <c r="D376" s="87"/>
      <c r="E376" s="87"/>
      <c r="F376" s="87"/>
      <c r="G376" s="87"/>
      <c r="H376" s="87"/>
      <c r="I376" s="87"/>
      <c r="J376" s="87"/>
      <c r="K376" s="87"/>
      <c r="L376" s="87"/>
      <c r="M376" s="87"/>
      <c r="N376" s="87"/>
      <c r="O376" s="87"/>
      <c r="P376" s="87"/>
      <c r="Q376" s="87"/>
      <c r="R376" s="87"/>
      <c r="S376" s="87"/>
      <c r="T376" s="87"/>
      <c r="U376" s="87"/>
      <c r="V376" s="87"/>
      <c r="W376" s="87"/>
      <c r="X376" s="87"/>
      <c r="Y376" s="87"/>
      <c r="Z376" s="87"/>
      <c r="AA376" s="87"/>
    </row>
    <row r="377" spans="4:27" s="26" customFormat="1" x14ac:dyDescent="0.2">
      <c r="D377" s="87"/>
      <c r="E377" s="87"/>
      <c r="F377" s="87"/>
      <c r="G377" s="87"/>
      <c r="H377" s="87"/>
      <c r="I377" s="87"/>
      <c r="J377" s="87"/>
      <c r="K377" s="87"/>
      <c r="L377" s="87"/>
      <c r="M377" s="87"/>
      <c r="N377" s="87"/>
      <c r="O377" s="87"/>
      <c r="P377" s="87"/>
      <c r="Q377" s="87"/>
      <c r="R377" s="87"/>
      <c r="S377" s="87"/>
      <c r="T377" s="87"/>
      <c r="U377" s="87"/>
      <c r="V377" s="87"/>
      <c r="W377" s="87"/>
      <c r="X377" s="87"/>
      <c r="Y377" s="87"/>
      <c r="Z377" s="87"/>
      <c r="AA377" s="87"/>
    </row>
    <row r="378" spans="4:27" s="26" customFormat="1" x14ac:dyDescent="0.2">
      <c r="D378" s="87"/>
      <c r="E378" s="87"/>
      <c r="F378" s="87"/>
      <c r="G378" s="87"/>
      <c r="H378" s="87"/>
      <c r="I378" s="87"/>
      <c r="J378" s="87"/>
      <c r="K378" s="87"/>
      <c r="L378" s="87"/>
      <c r="M378" s="87"/>
      <c r="N378" s="87"/>
      <c r="O378" s="87"/>
      <c r="P378" s="87"/>
      <c r="Q378" s="87"/>
      <c r="R378" s="87"/>
      <c r="S378" s="87"/>
      <c r="T378" s="87"/>
      <c r="U378" s="87"/>
      <c r="V378" s="87"/>
      <c r="W378" s="87"/>
      <c r="X378" s="87"/>
      <c r="Y378" s="87"/>
      <c r="Z378" s="87"/>
      <c r="AA378" s="87"/>
    </row>
    <row r="379" spans="4:27" s="26" customFormat="1" x14ac:dyDescent="0.2">
      <c r="D379" s="87"/>
      <c r="E379" s="87"/>
      <c r="F379" s="87"/>
      <c r="G379" s="87"/>
      <c r="H379" s="87"/>
      <c r="I379" s="87"/>
      <c r="J379" s="87"/>
      <c r="K379" s="87"/>
      <c r="L379" s="87"/>
      <c r="M379" s="87"/>
      <c r="N379" s="87"/>
      <c r="O379" s="87"/>
      <c r="P379" s="87"/>
      <c r="Q379" s="87"/>
      <c r="R379" s="87"/>
      <c r="S379" s="87"/>
      <c r="T379" s="87"/>
      <c r="U379" s="87"/>
      <c r="V379" s="87"/>
      <c r="W379" s="87"/>
      <c r="X379" s="87"/>
      <c r="Y379" s="87"/>
      <c r="Z379" s="87"/>
      <c r="AA379" s="87"/>
    </row>
    <row r="380" spans="4:27" s="26" customFormat="1" x14ac:dyDescent="0.2">
      <c r="D380" s="87"/>
      <c r="E380" s="87"/>
      <c r="F380" s="87"/>
      <c r="G380" s="87"/>
      <c r="H380" s="87"/>
      <c r="I380" s="87"/>
      <c r="J380" s="87"/>
      <c r="K380" s="87"/>
      <c r="L380" s="87"/>
      <c r="M380" s="87"/>
      <c r="N380" s="87"/>
      <c r="O380" s="87"/>
      <c r="P380" s="87"/>
      <c r="Q380" s="87"/>
      <c r="R380" s="87"/>
      <c r="S380" s="87"/>
      <c r="T380" s="87"/>
      <c r="U380" s="87"/>
      <c r="V380" s="87"/>
      <c r="W380" s="87"/>
      <c r="X380" s="87"/>
      <c r="Y380" s="87"/>
      <c r="Z380" s="87"/>
      <c r="AA380" s="87"/>
    </row>
    <row r="381" spans="4:27" s="26" customFormat="1" x14ac:dyDescent="0.2">
      <c r="D381" s="87"/>
      <c r="E381" s="87"/>
      <c r="F381" s="87"/>
      <c r="G381" s="87"/>
      <c r="H381" s="87"/>
      <c r="I381" s="87"/>
      <c r="J381" s="87"/>
      <c r="K381" s="87"/>
      <c r="L381" s="87"/>
      <c r="M381" s="87"/>
      <c r="N381" s="87"/>
      <c r="O381" s="87"/>
      <c r="P381" s="87"/>
      <c r="Q381" s="87"/>
      <c r="R381" s="87"/>
      <c r="S381" s="87"/>
      <c r="T381" s="87"/>
      <c r="U381" s="87"/>
      <c r="V381" s="87"/>
      <c r="W381" s="87"/>
      <c r="X381" s="87"/>
      <c r="Y381" s="87"/>
      <c r="Z381" s="87"/>
      <c r="AA381" s="87"/>
    </row>
    <row r="382" spans="4:27" s="26" customFormat="1" x14ac:dyDescent="0.2">
      <c r="D382" s="87"/>
      <c r="E382" s="87"/>
      <c r="F382" s="87"/>
      <c r="G382" s="87"/>
      <c r="H382" s="87"/>
      <c r="I382" s="87"/>
      <c r="J382" s="87"/>
      <c r="K382" s="87"/>
      <c r="L382" s="87"/>
      <c r="M382" s="87"/>
      <c r="N382" s="87"/>
      <c r="O382" s="87"/>
      <c r="P382" s="87"/>
      <c r="Q382" s="87"/>
      <c r="R382" s="87"/>
      <c r="S382" s="87"/>
      <c r="T382" s="87"/>
      <c r="U382" s="87"/>
      <c r="V382" s="87"/>
      <c r="W382" s="87"/>
      <c r="X382" s="87"/>
      <c r="Y382" s="87"/>
      <c r="Z382" s="87"/>
      <c r="AA382" s="87"/>
    </row>
    <row r="383" spans="4:27" s="26" customFormat="1" x14ac:dyDescent="0.2">
      <c r="D383" s="87"/>
      <c r="E383" s="87"/>
      <c r="F383" s="87"/>
      <c r="G383" s="87"/>
      <c r="H383" s="87"/>
      <c r="I383" s="87"/>
      <c r="J383" s="87"/>
      <c r="K383" s="87"/>
      <c r="L383" s="87"/>
      <c r="M383" s="87"/>
      <c r="N383" s="87"/>
      <c r="O383" s="87"/>
      <c r="P383" s="87"/>
      <c r="Q383" s="87"/>
      <c r="R383" s="87"/>
      <c r="S383" s="87"/>
      <c r="T383" s="87"/>
      <c r="U383" s="87"/>
      <c r="V383" s="87"/>
      <c r="W383" s="87"/>
      <c r="X383" s="87"/>
      <c r="Y383" s="87"/>
      <c r="Z383" s="87"/>
      <c r="AA383" s="87"/>
    </row>
    <row r="384" spans="4:27" s="26" customFormat="1" x14ac:dyDescent="0.2">
      <c r="D384" s="87"/>
      <c r="E384" s="87"/>
      <c r="F384" s="87"/>
      <c r="G384" s="87"/>
      <c r="H384" s="87"/>
      <c r="I384" s="87"/>
      <c r="J384" s="87"/>
      <c r="K384" s="87"/>
      <c r="L384" s="87"/>
      <c r="M384" s="87"/>
      <c r="N384" s="87"/>
      <c r="O384" s="87"/>
      <c r="P384" s="87"/>
      <c r="Q384" s="87"/>
      <c r="R384" s="87"/>
      <c r="S384" s="87"/>
      <c r="T384" s="87"/>
      <c r="U384" s="87"/>
      <c r="V384" s="87"/>
      <c r="W384" s="87"/>
      <c r="X384" s="87"/>
      <c r="Y384" s="87"/>
      <c r="Z384" s="87"/>
      <c r="AA384" s="87"/>
    </row>
    <row r="385" spans="4:27" s="26" customFormat="1" x14ac:dyDescent="0.2">
      <c r="D385" s="87"/>
      <c r="E385" s="87"/>
      <c r="F385" s="87"/>
      <c r="G385" s="87"/>
      <c r="H385" s="87"/>
      <c r="I385" s="87"/>
      <c r="J385" s="87"/>
      <c r="K385" s="87"/>
      <c r="L385" s="87"/>
      <c r="M385" s="87"/>
      <c r="N385" s="87"/>
      <c r="O385" s="87"/>
      <c r="P385" s="87"/>
      <c r="Q385" s="87"/>
      <c r="R385" s="87"/>
      <c r="S385" s="87"/>
      <c r="T385" s="87"/>
      <c r="U385" s="87"/>
      <c r="V385" s="87"/>
      <c r="W385" s="87"/>
      <c r="X385" s="87"/>
      <c r="Y385" s="87"/>
      <c r="Z385" s="87"/>
      <c r="AA385" s="87"/>
    </row>
    <row r="386" spans="4:27" s="26" customFormat="1" x14ac:dyDescent="0.2">
      <c r="D386" s="87"/>
      <c r="E386" s="87"/>
      <c r="F386" s="87"/>
      <c r="G386" s="87"/>
      <c r="H386" s="87"/>
      <c r="I386" s="87"/>
      <c r="J386" s="87"/>
      <c r="K386" s="87"/>
      <c r="L386" s="87"/>
      <c r="M386" s="87"/>
      <c r="N386" s="87"/>
      <c r="O386" s="87"/>
      <c r="P386" s="87"/>
      <c r="Q386" s="87"/>
      <c r="R386" s="87"/>
      <c r="S386" s="87"/>
      <c r="T386" s="87"/>
      <c r="U386" s="87"/>
      <c r="V386" s="87"/>
      <c r="W386" s="87"/>
      <c r="X386" s="87"/>
      <c r="Y386" s="87"/>
      <c r="Z386" s="87"/>
      <c r="AA386" s="87"/>
    </row>
    <row r="387" spans="4:27" s="26" customFormat="1" x14ac:dyDescent="0.2">
      <c r="D387" s="87"/>
      <c r="E387" s="87"/>
      <c r="F387" s="87"/>
      <c r="G387" s="87"/>
      <c r="H387" s="87"/>
      <c r="I387" s="87"/>
      <c r="J387" s="87"/>
      <c r="K387" s="87"/>
      <c r="L387" s="87"/>
      <c r="M387" s="87"/>
      <c r="N387" s="87"/>
      <c r="O387" s="87"/>
      <c r="P387" s="87"/>
      <c r="Q387" s="87"/>
      <c r="R387" s="87"/>
      <c r="S387" s="87"/>
      <c r="T387" s="87"/>
      <c r="U387" s="87"/>
      <c r="V387" s="87"/>
      <c r="W387" s="87"/>
      <c r="X387" s="87"/>
      <c r="Y387" s="87"/>
      <c r="Z387" s="87"/>
      <c r="AA387" s="87"/>
    </row>
    <row r="388" spans="4:27" s="26" customFormat="1" x14ac:dyDescent="0.2">
      <c r="D388" s="87"/>
      <c r="E388" s="87"/>
      <c r="F388" s="87"/>
      <c r="G388" s="87"/>
      <c r="H388" s="87"/>
      <c r="I388" s="87"/>
      <c r="J388" s="87"/>
      <c r="K388" s="87"/>
      <c r="L388" s="87"/>
      <c r="M388" s="87"/>
      <c r="N388" s="87"/>
      <c r="O388" s="87"/>
      <c r="P388" s="87"/>
      <c r="Q388" s="87"/>
      <c r="R388" s="87"/>
      <c r="S388" s="87"/>
      <c r="T388" s="87"/>
      <c r="U388" s="87"/>
      <c r="V388" s="87"/>
      <c r="W388" s="87"/>
      <c r="X388" s="87"/>
      <c r="Y388" s="87"/>
      <c r="Z388" s="87"/>
      <c r="AA388" s="87"/>
    </row>
    <row r="389" spans="4:27" s="26" customFormat="1" x14ac:dyDescent="0.2">
      <c r="D389" s="87"/>
      <c r="E389" s="87"/>
      <c r="F389" s="87"/>
      <c r="G389" s="87"/>
      <c r="H389" s="87"/>
      <c r="I389" s="87"/>
      <c r="J389" s="87"/>
      <c r="K389" s="87"/>
      <c r="L389" s="87"/>
      <c r="M389" s="87"/>
      <c r="N389" s="87"/>
      <c r="O389" s="87"/>
      <c r="P389" s="87"/>
      <c r="Q389" s="87"/>
      <c r="R389" s="87"/>
      <c r="S389" s="87"/>
      <c r="T389" s="87"/>
      <c r="U389" s="87"/>
      <c r="V389" s="87"/>
      <c r="W389" s="87"/>
      <c r="X389" s="87"/>
      <c r="Y389" s="87"/>
      <c r="Z389" s="87"/>
      <c r="AA389" s="87"/>
    </row>
    <row r="390" spans="4:27" s="26" customFormat="1" x14ac:dyDescent="0.2">
      <c r="D390" s="87"/>
      <c r="E390" s="87"/>
      <c r="F390" s="87"/>
      <c r="G390" s="87"/>
      <c r="H390" s="87"/>
      <c r="I390" s="87"/>
      <c r="J390" s="87"/>
      <c r="K390" s="87"/>
      <c r="L390" s="87"/>
      <c r="M390" s="87"/>
      <c r="N390" s="87"/>
      <c r="O390" s="87"/>
      <c r="P390" s="87"/>
      <c r="Q390" s="87"/>
      <c r="R390" s="87"/>
      <c r="S390" s="87"/>
      <c r="T390" s="87"/>
      <c r="U390" s="87"/>
      <c r="V390" s="87"/>
      <c r="W390" s="87"/>
      <c r="X390" s="87"/>
      <c r="Y390" s="87"/>
      <c r="Z390" s="87"/>
      <c r="AA390" s="87"/>
    </row>
    <row r="391" spans="4:27" s="26" customFormat="1" x14ac:dyDescent="0.2">
      <c r="D391" s="87"/>
      <c r="E391" s="87"/>
      <c r="F391" s="87"/>
      <c r="G391" s="87"/>
      <c r="H391" s="87"/>
      <c r="I391" s="87"/>
      <c r="J391" s="87"/>
      <c r="K391" s="87"/>
      <c r="L391" s="87"/>
      <c r="M391" s="87"/>
      <c r="N391" s="87"/>
      <c r="O391" s="87"/>
      <c r="P391" s="87"/>
      <c r="Q391" s="87"/>
      <c r="R391" s="87"/>
      <c r="S391" s="87"/>
      <c r="T391" s="87"/>
      <c r="U391" s="87"/>
      <c r="V391" s="87"/>
      <c r="W391" s="87"/>
      <c r="X391" s="87"/>
      <c r="Y391" s="87"/>
      <c r="Z391" s="87"/>
      <c r="AA391" s="87"/>
    </row>
    <row r="392" spans="4:27" s="26" customFormat="1" x14ac:dyDescent="0.2">
      <c r="D392" s="87"/>
      <c r="E392" s="87"/>
      <c r="F392" s="87"/>
      <c r="G392" s="87"/>
      <c r="H392" s="87"/>
      <c r="I392" s="87"/>
      <c r="J392" s="87"/>
      <c r="K392" s="87"/>
      <c r="L392" s="87"/>
      <c r="M392" s="87"/>
      <c r="N392" s="87"/>
      <c r="O392" s="87"/>
      <c r="P392" s="87"/>
      <c r="Q392" s="87"/>
      <c r="R392" s="87"/>
      <c r="S392" s="87"/>
      <c r="T392" s="87"/>
      <c r="U392" s="87"/>
      <c r="V392" s="87"/>
      <c r="W392" s="87"/>
      <c r="X392" s="87"/>
      <c r="Y392" s="87"/>
      <c r="Z392" s="87"/>
      <c r="AA392" s="87"/>
    </row>
    <row r="393" spans="4:27" s="26" customFormat="1" x14ac:dyDescent="0.2">
      <c r="D393" s="87"/>
      <c r="E393" s="87"/>
      <c r="F393" s="87"/>
      <c r="G393" s="87"/>
      <c r="H393" s="87"/>
      <c r="I393" s="87"/>
      <c r="J393" s="87"/>
      <c r="K393" s="87"/>
      <c r="L393" s="87"/>
      <c r="M393" s="87"/>
      <c r="N393" s="87"/>
      <c r="O393" s="87"/>
      <c r="P393" s="87"/>
      <c r="Q393" s="87"/>
      <c r="R393" s="87"/>
      <c r="S393" s="87"/>
      <c r="T393" s="87"/>
      <c r="U393" s="87"/>
      <c r="V393" s="87"/>
      <c r="W393" s="87"/>
      <c r="X393" s="87"/>
      <c r="Y393" s="87"/>
      <c r="Z393" s="87"/>
      <c r="AA393" s="87"/>
    </row>
    <row r="394" spans="4:27" s="26" customFormat="1" x14ac:dyDescent="0.2">
      <c r="D394" s="87"/>
      <c r="E394" s="87"/>
      <c r="F394" s="87"/>
      <c r="G394" s="87"/>
      <c r="H394" s="87"/>
      <c r="I394" s="87"/>
      <c r="J394" s="87"/>
      <c r="K394" s="87"/>
      <c r="L394" s="87"/>
      <c r="M394" s="87"/>
      <c r="N394" s="87"/>
      <c r="O394" s="87"/>
      <c r="P394" s="87"/>
      <c r="Q394" s="87"/>
      <c r="R394" s="87"/>
      <c r="S394" s="87"/>
      <c r="T394" s="87"/>
      <c r="U394" s="87"/>
      <c r="V394" s="87"/>
      <c r="W394" s="87"/>
      <c r="X394" s="87"/>
      <c r="Y394" s="87"/>
      <c r="Z394" s="87"/>
      <c r="AA394" s="87"/>
    </row>
    <row r="395" spans="4:27" s="26" customFormat="1" x14ac:dyDescent="0.2">
      <c r="D395" s="87"/>
      <c r="E395" s="87"/>
      <c r="F395" s="87"/>
      <c r="G395" s="87"/>
      <c r="H395" s="87"/>
      <c r="I395" s="87"/>
      <c r="J395" s="87"/>
      <c r="K395" s="87"/>
      <c r="L395" s="87"/>
      <c r="M395" s="87"/>
      <c r="N395" s="87"/>
      <c r="O395" s="87"/>
      <c r="P395" s="87"/>
      <c r="Q395" s="87"/>
      <c r="R395" s="87"/>
      <c r="S395" s="87"/>
      <c r="T395" s="87"/>
      <c r="U395" s="87"/>
      <c r="V395" s="87"/>
      <c r="W395" s="87"/>
      <c r="X395" s="87"/>
      <c r="Y395" s="87"/>
      <c r="Z395" s="87"/>
      <c r="AA395" s="87"/>
    </row>
    <row r="396" spans="4:27" s="26" customFormat="1" x14ac:dyDescent="0.2">
      <c r="D396" s="87"/>
      <c r="E396" s="87"/>
      <c r="F396" s="87"/>
      <c r="G396" s="87"/>
      <c r="H396" s="87"/>
      <c r="I396" s="87"/>
      <c r="J396" s="87"/>
      <c r="K396" s="87"/>
      <c r="L396" s="87"/>
      <c r="M396" s="87"/>
      <c r="N396" s="87"/>
      <c r="O396" s="87"/>
      <c r="P396" s="87"/>
      <c r="Q396" s="87"/>
      <c r="R396" s="87"/>
      <c r="S396" s="87"/>
      <c r="T396" s="87"/>
      <c r="U396" s="87"/>
      <c r="V396" s="87"/>
      <c r="W396" s="87"/>
      <c r="X396" s="87"/>
      <c r="Y396" s="87"/>
      <c r="Z396" s="87"/>
      <c r="AA396" s="87"/>
    </row>
    <row r="397" spans="4:27" s="26" customFormat="1" x14ac:dyDescent="0.2">
      <c r="D397" s="87"/>
      <c r="E397" s="87"/>
      <c r="F397" s="87"/>
      <c r="G397" s="87"/>
      <c r="H397" s="87"/>
      <c r="I397" s="87"/>
      <c r="J397" s="87"/>
      <c r="K397" s="87"/>
      <c r="L397" s="87"/>
      <c r="M397" s="87"/>
      <c r="N397" s="87"/>
      <c r="O397" s="87"/>
      <c r="P397" s="87"/>
      <c r="Q397" s="87"/>
      <c r="R397" s="87"/>
      <c r="S397" s="87"/>
      <c r="T397" s="87"/>
      <c r="U397" s="87"/>
      <c r="V397" s="87"/>
      <c r="W397" s="87"/>
      <c r="X397" s="87"/>
      <c r="Y397" s="87"/>
      <c r="Z397" s="87"/>
      <c r="AA397" s="87"/>
    </row>
    <row r="398" spans="4:27" s="26" customFormat="1" x14ac:dyDescent="0.2">
      <c r="D398" s="87"/>
      <c r="E398" s="87"/>
      <c r="F398" s="87"/>
      <c r="G398" s="87"/>
      <c r="H398" s="87"/>
      <c r="I398" s="87"/>
      <c r="J398" s="87"/>
      <c r="K398" s="87"/>
      <c r="L398" s="87"/>
      <c r="M398" s="87"/>
      <c r="N398" s="87"/>
      <c r="O398" s="87"/>
      <c r="P398" s="87"/>
      <c r="Q398" s="87"/>
      <c r="R398" s="87"/>
      <c r="S398" s="87"/>
      <c r="T398" s="87"/>
      <c r="U398" s="87"/>
      <c r="V398" s="87"/>
      <c r="W398" s="87"/>
      <c r="X398" s="87"/>
      <c r="Y398" s="87"/>
      <c r="Z398" s="87"/>
      <c r="AA398" s="87"/>
    </row>
    <row r="399" spans="4:27" s="26" customFormat="1" x14ac:dyDescent="0.2">
      <c r="D399" s="87"/>
      <c r="E399" s="87"/>
      <c r="F399" s="87"/>
      <c r="G399" s="87"/>
      <c r="H399" s="87"/>
      <c r="I399" s="87"/>
      <c r="J399" s="87"/>
      <c r="K399" s="87"/>
      <c r="L399" s="87"/>
      <c r="M399" s="87"/>
      <c r="N399" s="87"/>
      <c r="O399" s="87"/>
      <c r="P399" s="87"/>
      <c r="Q399" s="87"/>
      <c r="R399" s="87"/>
      <c r="S399" s="87"/>
      <c r="T399" s="87"/>
      <c r="U399" s="87"/>
      <c r="V399" s="87"/>
      <c r="W399" s="87"/>
      <c r="X399" s="87"/>
      <c r="Y399" s="87"/>
      <c r="Z399" s="87"/>
      <c r="AA399" s="87"/>
    </row>
    <row r="400" spans="4:27" s="26" customFormat="1" x14ac:dyDescent="0.2">
      <c r="D400" s="87"/>
      <c r="E400" s="87"/>
      <c r="F400" s="87"/>
      <c r="G400" s="87"/>
      <c r="H400" s="87"/>
      <c r="I400" s="87"/>
      <c r="J400" s="87"/>
      <c r="K400" s="87"/>
      <c r="L400" s="87"/>
      <c r="M400" s="87"/>
      <c r="N400" s="87"/>
      <c r="O400" s="87"/>
      <c r="P400" s="87"/>
      <c r="Q400" s="87"/>
      <c r="R400" s="87"/>
      <c r="S400" s="87"/>
      <c r="T400" s="87"/>
      <c r="U400" s="87"/>
      <c r="V400" s="87"/>
      <c r="W400" s="87"/>
      <c r="X400" s="87"/>
      <c r="Y400" s="87"/>
      <c r="Z400" s="87"/>
      <c r="AA400" s="87"/>
    </row>
    <row r="401" spans="4:27" s="26" customFormat="1" x14ac:dyDescent="0.2">
      <c r="D401" s="87"/>
      <c r="E401" s="87"/>
      <c r="F401" s="87"/>
      <c r="G401" s="87"/>
      <c r="H401" s="87"/>
      <c r="I401" s="87"/>
      <c r="J401" s="87"/>
      <c r="K401" s="87"/>
      <c r="L401" s="87"/>
      <c r="M401" s="87"/>
      <c r="N401" s="87"/>
      <c r="O401" s="87"/>
      <c r="P401" s="87"/>
      <c r="Q401" s="87"/>
      <c r="R401" s="87"/>
      <c r="S401" s="87"/>
      <c r="T401" s="87"/>
      <c r="U401" s="87"/>
      <c r="V401" s="87"/>
      <c r="W401" s="87"/>
      <c r="X401" s="87"/>
      <c r="Y401" s="87"/>
      <c r="Z401" s="87"/>
      <c r="AA401" s="87"/>
    </row>
    <row r="402" spans="4:27" s="26" customFormat="1" x14ac:dyDescent="0.2">
      <c r="D402" s="87"/>
      <c r="E402" s="87"/>
      <c r="F402" s="87"/>
      <c r="G402" s="87"/>
      <c r="H402" s="87"/>
      <c r="I402" s="87"/>
      <c r="J402" s="87"/>
      <c r="K402" s="87"/>
      <c r="L402" s="87"/>
      <c r="M402" s="87"/>
      <c r="N402" s="87"/>
      <c r="O402" s="87"/>
      <c r="P402" s="87"/>
      <c r="Q402" s="87"/>
      <c r="R402" s="87"/>
      <c r="S402" s="87"/>
      <c r="T402" s="87"/>
      <c r="U402" s="87"/>
      <c r="V402" s="87"/>
      <c r="W402" s="87"/>
      <c r="X402" s="87"/>
      <c r="Y402" s="87"/>
      <c r="Z402" s="87"/>
      <c r="AA402" s="87"/>
    </row>
    <row r="403" spans="4:27" s="26" customFormat="1" x14ac:dyDescent="0.2">
      <c r="D403" s="87"/>
      <c r="E403" s="87"/>
      <c r="F403" s="87"/>
      <c r="G403" s="87"/>
      <c r="H403" s="87"/>
      <c r="I403" s="87"/>
      <c r="J403" s="87"/>
      <c r="K403" s="87"/>
      <c r="L403" s="87"/>
      <c r="M403" s="87"/>
      <c r="N403" s="87"/>
      <c r="O403" s="87"/>
      <c r="P403" s="87"/>
      <c r="Q403" s="87"/>
      <c r="R403" s="87"/>
      <c r="S403" s="87"/>
      <c r="T403" s="87"/>
      <c r="U403" s="87"/>
      <c r="V403" s="87"/>
      <c r="W403" s="87"/>
      <c r="X403" s="87"/>
      <c r="Y403" s="87"/>
      <c r="Z403" s="87"/>
      <c r="AA403" s="87"/>
    </row>
    <row r="404" spans="4:27" s="26" customFormat="1" x14ac:dyDescent="0.2">
      <c r="D404" s="87"/>
      <c r="E404" s="87"/>
      <c r="F404" s="87"/>
      <c r="G404" s="87"/>
      <c r="H404" s="87"/>
      <c r="I404" s="87"/>
      <c r="J404" s="87"/>
      <c r="K404" s="87"/>
      <c r="L404" s="87"/>
      <c r="M404" s="87"/>
      <c r="N404" s="87"/>
      <c r="O404" s="87"/>
      <c r="P404" s="87"/>
      <c r="Q404" s="87"/>
      <c r="R404" s="87"/>
      <c r="S404" s="87"/>
      <c r="T404" s="87"/>
      <c r="U404" s="87"/>
      <c r="V404" s="87"/>
      <c r="W404" s="87"/>
      <c r="X404" s="87"/>
      <c r="Y404" s="87"/>
      <c r="Z404" s="87"/>
      <c r="AA404" s="87"/>
    </row>
    <row r="405" spans="4:27" s="26" customFormat="1" x14ac:dyDescent="0.2">
      <c r="D405" s="87"/>
      <c r="E405" s="87"/>
      <c r="F405" s="87"/>
      <c r="G405" s="87"/>
      <c r="H405" s="87"/>
      <c r="I405" s="87"/>
      <c r="J405" s="87"/>
      <c r="K405" s="87"/>
      <c r="L405" s="87"/>
      <c r="M405" s="87"/>
      <c r="N405" s="87"/>
      <c r="O405" s="87"/>
      <c r="P405" s="87"/>
      <c r="Q405" s="87"/>
      <c r="R405" s="87"/>
      <c r="S405" s="87"/>
      <c r="T405" s="87"/>
      <c r="U405" s="87"/>
      <c r="V405" s="87"/>
      <c r="W405" s="87"/>
      <c r="X405" s="87"/>
      <c r="Y405" s="87"/>
      <c r="Z405" s="87"/>
      <c r="AA405" s="87"/>
    </row>
    <row r="406" spans="4:27" s="26" customFormat="1" x14ac:dyDescent="0.2">
      <c r="D406" s="87"/>
      <c r="E406" s="87"/>
      <c r="F406" s="87"/>
      <c r="G406" s="87"/>
      <c r="H406" s="87"/>
      <c r="I406" s="87"/>
      <c r="J406" s="87"/>
      <c r="K406" s="87"/>
      <c r="L406" s="87"/>
      <c r="M406" s="87"/>
      <c r="N406" s="87"/>
      <c r="O406" s="87"/>
      <c r="P406" s="87"/>
      <c r="Q406" s="87"/>
      <c r="R406" s="87"/>
      <c r="S406" s="87"/>
      <c r="T406" s="87"/>
      <c r="U406" s="87"/>
      <c r="V406" s="87"/>
      <c r="W406" s="87"/>
      <c r="X406" s="87"/>
      <c r="Y406" s="87"/>
      <c r="Z406" s="87"/>
      <c r="AA406" s="87"/>
    </row>
    <row r="407" spans="4:27" s="26" customFormat="1" x14ac:dyDescent="0.2">
      <c r="D407" s="87"/>
      <c r="E407" s="87"/>
      <c r="F407" s="87"/>
      <c r="G407" s="87"/>
      <c r="H407" s="87"/>
      <c r="I407" s="87"/>
      <c r="J407" s="87"/>
      <c r="K407" s="87"/>
      <c r="L407" s="87"/>
      <c r="M407" s="87"/>
      <c r="N407" s="87"/>
      <c r="O407" s="87"/>
      <c r="P407" s="87"/>
      <c r="Q407" s="87"/>
      <c r="R407" s="87"/>
      <c r="S407" s="87"/>
      <c r="T407" s="87"/>
      <c r="U407" s="87"/>
      <c r="V407" s="87"/>
      <c r="W407" s="87"/>
      <c r="X407" s="87"/>
      <c r="Y407" s="87"/>
      <c r="Z407" s="87"/>
      <c r="AA407" s="87"/>
    </row>
    <row r="408" spans="4:27" s="26" customFormat="1" x14ac:dyDescent="0.2">
      <c r="D408" s="87"/>
      <c r="E408" s="87"/>
      <c r="F408" s="87"/>
      <c r="G408" s="87"/>
      <c r="H408" s="87"/>
      <c r="I408" s="87"/>
      <c r="J408" s="87"/>
      <c r="K408" s="87"/>
      <c r="L408" s="87"/>
      <c r="M408" s="87"/>
      <c r="N408" s="87"/>
      <c r="O408" s="87"/>
      <c r="P408" s="87"/>
      <c r="Q408" s="87"/>
      <c r="R408" s="87"/>
      <c r="S408" s="87"/>
      <c r="T408" s="87"/>
      <c r="U408" s="87"/>
      <c r="V408" s="87"/>
      <c r="W408" s="87"/>
      <c r="X408" s="87"/>
      <c r="Y408" s="87"/>
      <c r="Z408" s="87"/>
      <c r="AA408" s="87"/>
    </row>
    <row r="409" spans="4:27" s="26" customFormat="1" x14ac:dyDescent="0.2">
      <c r="D409" s="87"/>
      <c r="E409" s="87"/>
      <c r="F409" s="87"/>
      <c r="G409" s="87"/>
      <c r="H409" s="87"/>
      <c r="I409" s="87"/>
      <c r="J409" s="87"/>
      <c r="K409" s="87"/>
      <c r="L409" s="87"/>
      <c r="M409" s="87"/>
      <c r="N409" s="87"/>
      <c r="O409" s="87"/>
      <c r="P409" s="87"/>
      <c r="Q409" s="87"/>
      <c r="R409" s="87"/>
      <c r="S409" s="87"/>
      <c r="T409" s="87"/>
      <c r="U409" s="87"/>
      <c r="V409" s="87"/>
      <c r="W409" s="87"/>
      <c r="X409" s="87"/>
      <c r="Y409" s="87"/>
      <c r="Z409" s="87"/>
      <c r="AA409" s="87"/>
    </row>
    <row r="410" spans="4:27" s="26" customFormat="1" x14ac:dyDescent="0.2">
      <c r="D410" s="87"/>
      <c r="E410" s="87"/>
      <c r="F410" s="87"/>
      <c r="G410" s="87"/>
      <c r="H410" s="87"/>
      <c r="I410" s="87"/>
      <c r="J410" s="87"/>
      <c r="K410" s="87"/>
      <c r="L410" s="87"/>
      <c r="M410" s="87"/>
      <c r="N410" s="87"/>
      <c r="O410" s="87"/>
      <c r="P410" s="87"/>
      <c r="Q410" s="87"/>
      <c r="R410" s="87"/>
      <c r="S410" s="87"/>
      <c r="T410" s="87"/>
      <c r="U410" s="87"/>
      <c r="V410" s="87"/>
      <c r="W410" s="87"/>
      <c r="X410" s="87"/>
      <c r="Y410" s="87"/>
      <c r="Z410" s="87"/>
      <c r="AA410" s="87"/>
    </row>
    <row r="411" spans="4:27" s="26" customFormat="1" x14ac:dyDescent="0.2">
      <c r="D411" s="87"/>
      <c r="E411" s="87"/>
      <c r="F411" s="87"/>
      <c r="G411" s="87"/>
      <c r="H411" s="87"/>
      <c r="I411" s="87"/>
      <c r="J411" s="87"/>
      <c r="K411" s="87"/>
      <c r="L411" s="87"/>
      <c r="M411" s="87"/>
      <c r="N411" s="87"/>
      <c r="O411" s="87"/>
      <c r="P411" s="87"/>
      <c r="Q411" s="87"/>
      <c r="R411" s="87"/>
      <c r="S411" s="87"/>
      <c r="T411" s="87"/>
      <c r="U411" s="87"/>
      <c r="V411" s="87"/>
      <c r="W411" s="87"/>
      <c r="X411" s="87"/>
      <c r="Y411" s="87"/>
      <c r="Z411" s="87"/>
      <c r="AA411" s="87"/>
    </row>
    <row r="412" spans="4:27" s="26" customFormat="1" x14ac:dyDescent="0.2">
      <c r="D412" s="87"/>
      <c r="E412" s="87"/>
      <c r="F412" s="87"/>
      <c r="G412" s="87"/>
      <c r="H412" s="87"/>
      <c r="I412" s="87"/>
      <c r="J412" s="87"/>
      <c r="K412" s="87"/>
      <c r="L412" s="87"/>
      <c r="M412" s="87"/>
      <c r="N412" s="87"/>
      <c r="O412" s="87"/>
      <c r="P412" s="87"/>
      <c r="Q412" s="87"/>
      <c r="R412" s="87"/>
      <c r="S412" s="87"/>
      <c r="T412" s="87"/>
      <c r="U412" s="87"/>
      <c r="V412" s="87"/>
      <c r="W412" s="87"/>
      <c r="X412" s="87"/>
      <c r="Y412" s="87"/>
      <c r="Z412" s="87"/>
      <c r="AA412" s="87"/>
    </row>
    <row r="413" spans="4:27" s="26" customFormat="1" x14ac:dyDescent="0.2">
      <c r="D413" s="87"/>
      <c r="E413" s="87"/>
      <c r="F413" s="87"/>
      <c r="G413" s="87"/>
      <c r="H413" s="87"/>
      <c r="I413" s="87"/>
      <c r="J413" s="87"/>
      <c r="K413" s="87"/>
      <c r="L413" s="87"/>
      <c r="M413" s="87"/>
      <c r="N413" s="87"/>
      <c r="O413" s="87"/>
      <c r="P413" s="87"/>
      <c r="Q413" s="87"/>
      <c r="R413" s="87"/>
      <c r="S413" s="87"/>
      <c r="T413" s="87"/>
      <c r="U413" s="87"/>
      <c r="V413" s="87"/>
      <c r="W413" s="87"/>
      <c r="X413" s="87"/>
      <c r="Y413" s="87"/>
      <c r="Z413" s="87"/>
      <c r="AA413" s="87"/>
    </row>
    <row r="414" spans="4:27" s="26" customFormat="1" x14ac:dyDescent="0.2">
      <c r="D414" s="87"/>
      <c r="E414" s="87"/>
      <c r="F414" s="87"/>
      <c r="G414" s="87"/>
      <c r="H414" s="87"/>
      <c r="I414" s="87"/>
      <c r="J414" s="87"/>
      <c r="K414" s="87"/>
      <c r="L414" s="87"/>
      <c r="M414" s="87"/>
      <c r="N414" s="87"/>
      <c r="O414" s="87"/>
      <c r="P414" s="87"/>
      <c r="Q414" s="87"/>
      <c r="R414" s="87"/>
      <c r="S414" s="87"/>
      <c r="T414" s="87"/>
      <c r="U414" s="87"/>
      <c r="V414" s="87"/>
      <c r="W414" s="87"/>
      <c r="X414" s="87"/>
      <c r="Y414" s="87"/>
      <c r="Z414" s="87"/>
      <c r="AA414" s="87"/>
    </row>
    <row r="415" spans="4:27" s="26" customFormat="1" x14ac:dyDescent="0.2">
      <c r="D415" s="87"/>
      <c r="E415" s="87"/>
      <c r="F415" s="87"/>
      <c r="G415" s="87"/>
      <c r="H415" s="87"/>
      <c r="I415" s="87"/>
      <c r="J415" s="87"/>
      <c r="K415" s="87"/>
      <c r="L415" s="87"/>
      <c r="M415" s="87"/>
      <c r="N415" s="87"/>
      <c r="O415" s="87"/>
      <c r="P415" s="87"/>
      <c r="Q415" s="87"/>
      <c r="R415" s="87"/>
      <c r="S415" s="87"/>
      <c r="T415" s="87"/>
      <c r="U415" s="87"/>
      <c r="V415" s="87"/>
      <c r="W415" s="87"/>
      <c r="X415" s="87"/>
      <c r="Y415" s="87"/>
      <c r="Z415" s="87"/>
      <c r="AA415" s="87"/>
    </row>
    <row r="416" spans="4:27" s="26" customFormat="1" x14ac:dyDescent="0.2">
      <c r="D416" s="87"/>
      <c r="E416" s="87"/>
      <c r="F416" s="87"/>
      <c r="G416" s="87"/>
      <c r="H416" s="87"/>
      <c r="I416" s="87"/>
      <c r="J416" s="87"/>
      <c r="K416" s="87"/>
      <c r="L416" s="87"/>
      <c r="M416" s="87"/>
      <c r="N416" s="87"/>
      <c r="O416" s="87"/>
      <c r="P416" s="87"/>
      <c r="Q416" s="87"/>
      <c r="R416" s="87"/>
      <c r="S416" s="87"/>
      <c r="T416" s="87"/>
      <c r="U416" s="87"/>
      <c r="V416" s="87"/>
      <c r="W416" s="87"/>
      <c r="X416" s="87"/>
      <c r="Y416" s="87"/>
      <c r="Z416" s="87"/>
      <c r="AA416" s="87"/>
    </row>
    <row r="417" spans="4:27" s="26" customFormat="1" x14ac:dyDescent="0.2">
      <c r="D417" s="87"/>
      <c r="E417" s="87"/>
      <c r="F417" s="87"/>
      <c r="G417" s="87"/>
      <c r="H417" s="87"/>
      <c r="I417" s="87"/>
      <c r="J417" s="87"/>
      <c r="K417" s="87"/>
      <c r="L417" s="87"/>
      <c r="M417" s="87"/>
      <c r="N417" s="87"/>
      <c r="O417" s="87"/>
      <c r="P417" s="87"/>
      <c r="Q417" s="87"/>
      <c r="R417" s="87"/>
      <c r="S417" s="87"/>
      <c r="T417" s="87"/>
      <c r="U417" s="87"/>
      <c r="V417" s="87"/>
      <c r="W417" s="87"/>
      <c r="X417" s="87"/>
      <c r="Y417" s="87"/>
      <c r="Z417" s="87"/>
      <c r="AA417" s="87"/>
    </row>
    <row r="418" spans="4:27" s="26" customFormat="1" x14ac:dyDescent="0.2">
      <c r="D418" s="87"/>
      <c r="E418" s="87"/>
      <c r="F418" s="87"/>
      <c r="G418" s="87"/>
      <c r="H418" s="87"/>
      <c r="I418" s="87"/>
      <c r="J418" s="87"/>
      <c r="K418" s="87"/>
      <c r="L418" s="87"/>
      <c r="M418" s="87"/>
      <c r="N418" s="87"/>
      <c r="O418" s="87"/>
      <c r="P418" s="87"/>
      <c r="Q418" s="87"/>
      <c r="R418" s="87"/>
      <c r="S418" s="87"/>
      <c r="T418" s="87"/>
      <c r="U418" s="87"/>
      <c r="V418" s="87"/>
      <c r="W418" s="87"/>
      <c r="X418" s="87"/>
      <c r="Y418" s="87"/>
      <c r="Z418" s="87"/>
      <c r="AA418" s="87"/>
    </row>
    <row r="419" spans="4:27" s="26" customFormat="1" x14ac:dyDescent="0.2">
      <c r="D419" s="87"/>
      <c r="E419" s="87"/>
      <c r="F419" s="87"/>
      <c r="G419" s="87"/>
      <c r="H419" s="87"/>
      <c r="I419" s="87"/>
      <c r="J419" s="87"/>
      <c r="K419" s="87"/>
      <c r="L419" s="87"/>
      <c r="M419" s="87"/>
      <c r="N419" s="87"/>
      <c r="O419" s="87"/>
      <c r="P419" s="87"/>
      <c r="Q419" s="87"/>
      <c r="R419" s="87"/>
      <c r="S419" s="87"/>
      <c r="T419" s="87"/>
      <c r="U419" s="87"/>
      <c r="V419" s="87"/>
      <c r="W419" s="87"/>
      <c r="X419" s="87"/>
      <c r="Y419" s="87"/>
      <c r="Z419" s="87"/>
      <c r="AA419" s="87"/>
    </row>
    <row r="420" spans="4:27" s="26" customFormat="1" x14ac:dyDescent="0.2">
      <c r="D420" s="87"/>
      <c r="E420" s="87"/>
      <c r="F420" s="87"/>
      <c r="G420" s="87"/>
      <c r="H420" s="87"/>
      <c r="I420" s="87"/>
      <c r="J420" s="87"/>
      <c r="K420" s="87"/>
      <c r="L420" s="87"/>
      <c r="M420" s="87"/>
      <c r="N420" s="87"/>
      <c r="O420" s="87"/>
      <c r="P420" s="87"/>
      <c r="Q420" s="87"/>
      <c r="R420" s="87"/>
      <c r="S420" s="87"/>
      <c r="T420" s="87"/>
      <c r="U420" s="87"/>
      <c r="V420" s="87"/>
      <c r="W420" s="87"/>
      <c r="X420" s="87"/>
      <c r="Y420" s="87"/>
      <c r="Z420" s="87"/>
      <c r="AA420" s="87"/>
    </row>
    <row r="421" spans="4:27" s="26" customFormat="1" x14ac:dyDescent="0.2">
      <c r="D421" s="87"/>
      <c r="E421" s="87"/>
      <c r="F421" s="87"/>
      <c r="G421" s="87"/>
      <c r="H421" s="87"/>
      <c r="I421" s="87"/>
      <c r="J421" s="87"/>
      <c r="K421" s="87"/>
      <c r="L421" s="87"/>
      <c r="M421" s="87"/>
      <c r="N421" s="87"/>
      <c r="O421" s="87"/>
      <c r="P421" s="87"/>
      <c r="Q421" s="87"/>
      <c r="R421" s="87"/>
      <c r="S421" s="87"/>
      <c r="T421" s="87"/>
      <c r="U421" s="87"/>
      <c r="V421" s="87"/>
      <c r="W421" s="87"/>
      <c r="X421" s="87"/>
      <c r="Y421" s="87"/>
      <c r="Z421" s="87"/>
      <c r="AA421" s="87"/>
    </row>
    <row r="422" spans="4:27" s="26" customFormat="1" x14ac:dyDescent="0.2">
      <c r="D422" s="87"/>
      <c r="E422" s="87"/>
      <c r="F422" s="87"/>
      <c r="G422" s="87"/>
      <c r="H422" s="87"/>
      <c r="I422" s="87"/>
      <c r="J422" s="87"/>
      <c r="K422" s="87"/>
      <c r="L422" s="87"/>
      <c r="M422" s="87"/>
      <c r="N422" s="87"/>
      <c r="O422" s="87"/>
      <c r="P422" s="87"/>
      <c r="Q422" s="87"/>
      <c r="R422" s="87"/>
      <c r="S422" s="87"/>
      <c r="T422" s="87"/>
      <c r="U422" s="87"/>
      <c r="V422" s="87"/>
      <c r="W422" s="87"/>
      <c r="X422" s="87"/>
      <c r="Y422" s="87"/>
      <c r="Z422" s="87"/>
      <c r="AA422" s="87"/>
    </row>
    <row r="423" spans="4:27" s="26" customFormat="1" x14ac:dyDescent="0.2">
      <c r="D423" s="87"/>
      <c r="E423" s="87"/>
      <c r="F423" s="87"/>
      <c r="G423" s="87"/>
      <c r="H423" s="87"/>
      <c r="I423" s="87"/>
      <c r="J423" s="87"/>
      <c r="K423" s="87"/>
      <c r="L423" s="87"/>
      <c r="M423" s="87"/>
      <c r="N423" s="87"/>
      <c r="O423" s="87"/>
      <c r="P423" s="87"/>
      <c r="Q423" s="87"/>
      <c r="R423" s="87"/>
      <c r="S423" s="87"/>
      <c r="T423" s="87"/>
      <c r="U423" s="87"/>
      <c r="V423" s="87"/>
      <c r="W423" s="87"/>
      <c r="X423" s="87"/>
      <c r="Y423" s="87"/>
      <c r="Z423" s="87"/>
      <c r="AA423" s="87"/>
    </row>
    <row r="424" spans="4:27" s="26" customFormat="1" x14ac:dyDescent="0.2">
      <c r="D424" s="87"/>
      <c r="E424" s="87"/>
      <c r="F424" s="87"/>
      <c r="G424" s="87"/>
      <c r="H424" s="87"/>
      <c r="I424" s="87"/>
      <c r="J424" s="87"/>
      <c r="K424" s="87"/>
      <c r="L424" s="87"/>
      <c r="M424" s="87"/>
      <c r="N424" s="87"/>
      <c r="O424" s="87"/>
      <c r="P424" s="87"/>
      <c r="Q424" s="87"/>
      <c r="R424" s="87"/>
      <c r="S424" s="87"/>
      <c r="T424" s="87"/>
      <c r="U424" s="87"/>
      <c r="V424" s="87"/>
      <c r="W424" s="87"/>
      <c r="X424" s="87"/>
      <c r="Y424" s="87"/>
      <c r="Z424" s="87"/>
      <c r="AA424" s="87"/>
    </row>
    <row r="425" spans="4:27" s="26" customFormat="1" x14ac:dyDescent="0.2">
      <c r="D425" s="87"/>
      <c r="E425" s="87"/>
      <c r="F425" s="87"/>
      <c r="G425" s="87"/>
      <c r="H425" s="87"/>
      <c r="I425" s="87"/>
      <c r="J425" s="87"/>
      <c r="K425" s="87"/>
      <c r="L425" s="87"/>
      <c r="M425" s="87"/>
      <c r="N425" s="87"/>
      <c r="O425" s="87"/>
      <c r="P425" s="87"/>
      <c r="Q425" s="87"/>
      <c r="R425" s="87"/>
      <c r="S425" s="87"/>
      <c r="T425" s="87"/>
      <c r="U425" s="87"/>
      <c r="V425" s="87"/>
      <c r="W425" s="87"/>
      <c r="X425" s="87"/>
      <c r="Y425" s="87"/>
      <c r="Z425" s="87"/>
      <c r="AA425" s="87"/>
    </row>
    <row r="426" spans="4:27" s="26" customFormat="1" x14ac:dyDescent="0.2">
      <c r="D426" s="87"/>
      <c r="E426" s="87"/>
      <c r="F426" s="87"/>
      <c r="G426" s="87"/>
      <c r="H426" s="87"/>
      <c r="I426" s="87"/>
      <c r="J426" s="87"/>
      <c r="K426" s="87"/>
      <c r="L426" s="87"/>
      <c r="M426" s="87"/>
      <c r="N426" s="87"/>
      <c r="O426" s="87"/>
      <c r="P426" s="87"/>
      <c r="Q426" s="87"/>
      <c r="R426" s="87"/>
      <c r="S426" s="87"/>
      <c r="T426" s="87"/>
      <c r="U426" s="87"/>
      <c r="V426" s="87"/>
      <c r="W426" s="87"/>
      <c r="X426" s="87"/>
      <c r="Y426" s="87"/>
      <c r="Z426" s="87"/>
      <c r="AA426" s="87"/>
    </row>
    <row r="427" spans="4:27" s="26" customFormat="1" x14ac:dyDescent="0.2">
      <c r="D427" s="87"/>
      <c r="E427" s="87"/>
      <c r="F427" s="87"/>
      <c r="G427" s="87"/>
      <c r="H427" s="87"/>
      <c r="I427" s="87"/>
      <c r="J427" s="87"/>
      <c r="K427" s="87"/>
      <c r="L427" s="87"/>
      <c r="M427" s="87"/>
      <c r="N427" s="87"/>
      <c r="O427" s="87"/>
      <c r="P427" s="87"/>
      <c r="Q427" s="87"/>
      <c r="R427" s="87"/>
      <c r="S427" s="87"/>
      <c r="T427" s="87"/>
      <c r="U427" s="87"/>
      <c r="V427" s="87"/>
      <c r="W427" s="87"/>
      <c r="X427" s="87"/>
      <c r="Y427" s="87"/>
      <c r="Z427" s="87"/>
      <c r="AA427" s="87"/>
    </row>
    <row r="428" spans="4:27" s="26" customFormat="1" x14ac:dyDescent="0.2">
      <c r="D428" s="87"/>
      <c r="E428" s="87"/>
      <c r="F428" s="87"/>
      <c r="G428" s="87"/>
      <c r="H428" s="87"/>
      <c r="I428" s="87"/>
      <c r="J428" s="87"/>
      <c r="K428" s="87"/>
      <c r="L428" s="87"/>
      <c r="M428" s="87"/>
      <c r="N428" s="87"/>
      <c r="O428" s="87"/>
      <c r="P428" s="87"/>
      <c r="Q428" s="87"/>
      <c r="R428" s="87"/>
      <c r="S428" s="87"/>
      <c r="T428" s="87"/>
      <c r="U428" s="87"/>
      <c r="V428" s="87"/>
      <c r="W428" s="87"/>
      <c r="X428" s="87"/>
      <c r="Y428" s="87"/>
      <c r="Z428" s="87"/>
      <c r="AA428" s="87"/>
    </row>
    <row r="429" spans="4:27" s="26" customFormat="1" x14ac:dyDescent="0.2">
      <c r="D429" s="87"/>
      <c r="E429" s="87"/>
      <c r="F429" s="87"/>
      <c r="G429" s="87"/>
      <c r="H429" s="87"/>
      <c r="I429" s="87"/>
      <c r="J429" s="87"/>
      <c r="K429" s="87"/>
      <c r="L429" s="87"/>
      <c r="M429" s="87"/>
      <c r="N429" s="87"/>
      <c r="O429" s="87"/>
      <c r="P429" s="87"/>
      <c r="Q429" s="87"/>
      <c r="R429" s="87"/>
      <c r="S429" s="87"/>
      <c r="T429" s="87"/>
      <c r="U429" s="87"/>
      <c r="V429" s="87"/>
      <c r="W429" s="87"/>
      <c r="X429" s="87"/>
      <c r="Y429" s="87"/>
      <c r="Z429" s="87"/>
      <c r="AA429" s="87"/>
    </row>
    <row r="430" spans="4:27" s="26" customFormat="1" x14ac:dyDescent="0.2">
      <c r="D430" s="87"/>
      <c r="E430" s="87"/>
      <c r="F430" s="87"/>
      <c r="G430" s="87"/>
      <c r="H430" s="87"/>
      <c r="I430" s="87"/>
      <c r="J430" s="87"/>
      <c r="K430" s="87"/>
      <c r="L430" s="87"/>
      <c r="M430" s="87"/>
      <c r="N430" s="87"/>
      <c r="O430" s="87"/>
      <c r="P430" s="87"/>
      <c r="Q430" s="87"/>
      <c r="R430" s="87"/>
      <c r="S430" s="87"/>
      <c r="T430" s="87"/>
      <c r="U430" s="87"/>
      <c r="V430" s="87"/>
      <c r="W430" s="87"/>
      <c r="X430" s="87"/>
      <c r="Y430" s="87"/>
      <c r="Z430" s="87"/>
      <c r="AA430" s="87"/>
    </row>
    <row r="431" spans="4:27" s="26" customFormat="1" x14ac:dyDescent="0.2">
      <c r="D431" s="87"/>
      <c r="E431" s="87"/>
      <c r="F431" s="87"/>
      <c r="G431" s="87"/>
      <c r="H431" s="87"/>
      <c r="I431" s="87"/>
      <c r="J431" s="87"/>
      <c r="K431" s="87"/>
      <c r="L431" s="87"/>
      <c r="M431" s="87"/>
      <c r="N431" s="87"/>
      <c r="O431" s="87"/>
      <c r="P431" s="87"/>
      <c r="Q431" s="87"/>
      <c r="R431" s="87"/>
      <c r="S431" s="87"/>
      <c r="T431" s="87"/>
      <c r="U431" s="87"/>
      <c r="V431" s="87"/>
      <c r="W431" s="87"/>
      <c r="X431" s="87"/>
      <c r="Y431" s="87"/>
      <c r="Z431" s="87"/>
      <c r="AA431" s="87"/>
    </row>
    <row r="432" spans="4:27" s="26" customFormat="1" x14ac:dyDescent="0.2">
      <c r="D432" s="87"/>
      <c r="E432" s="87"/>
      <c r="F432" s="87"/>
      <c r="G432" s="87"/>
      <c r="H432" s="87"/>
      <c r="I432" s="87"/>
      <c r="J432" s="87"/>
      <c r="K432" s="87"/>
      <c r="L432" s="87"/>
      <c r="M432" s="87"/>
      <c r="N432" s="87"/>
      <c r="O432" s="87"/>
      <c r="P432" s="87"/>
      <c r="Q432" s="87"/>
      <c r="R432" s="87"/>
      <c r="S432" s="87"/>
      <c r="T432" s="87"/>
      <c r="U432" s="87"/>
      <c r="V432" s="87"/>
      <c r="W432" s="87"/>
      <c r="X432" s="87"/>
      <c r="Y432" s="87"/>
      <c r="Z432" s="87"/>
      <c r="AA432" s="87"/>
    </row>
    <row r="433" spans="4:27" s="26" customFormat="1" x14ac:dyDescent="0.2">
      <c r="D433" s="87"/>
      <c r="E433" s="87"/>
      <c r="F433" s="87"/>
      <c r="G433" s="87"/>
      <c r="H433" s="87"/>
      <c r="I433" s="87"/>
      <c r="J433" s="87"/>
      <c r="K433" s="87"/>
      <c r="L433" s="87"/>
      <c r="M433" s="87"/>
      <c r="N433" s="87"/>
      <c r="O433" s="87"/>
      <c r="P433" s="87"/>
      <c r="Q433" s="87"/>
      <c r="R433" s="87"/>
      <c r="S433" s="87"/>
      <c r="T433" s="87"/>
      <c r="U433" s="87"/>
      <c r="V433" s="87"/>
      <c r="W433" s="87"/>
      <c r="X433" s="87"/>
      <c r="Y433" s="87"/>
      <c r="Z433" s="87"/>
      <c r="AA433" s="87"/>
    </row>
    <row r="434" spans="4:27" s="26" customFormat="1" x14ac:dyDescent="0.2">
      <c r="D434" s="87"/>
      <c r="E434" s="87"/>
      <c r="F434" s="87"/>
      <c r="G434" s="87"/>
      <c r="H434" s="87"/>
      <c r="I434" s="87"/>
      <c r="J434" s="87"/>
      <c r="K434" s="87"/>
      <c r="L434" s="87"/>
      <c r="M434" s="87"/>
      <c r="N434" s="87"/>
      <c r="O434" s="87"/>
      <c r="P434" s="87"/>
      <c r="Q434" s="87"/>
      <c r="R434" s="87"/>
      <c r="S434" s="87"/>
      <c r="T434" s="87"/>
      <c r="U434" s="87"/>
      <c r="V434" s="87"/>
      <c r="W434" s="87"/>
      <c r="X434" s="87"/>
      <c r="Y434" s="87"/>
      <c r="Z434" s="87"/>
      <c r="AA434" s="87"/>
    </row>
    <row r="435" spans="4:27" s="26" customFormat="1" x14ac:dyDescent="0.2">
      <c r="D435" s="87"/>
      <c r="E435" s="87"/>
      <c r="F435" s="87"/>
      <c r="G435" s="87"/>
      <c r="H435" s="87"/>
      <c r="I435" s="87"/>
      <c r="J435" s="87"/>
      <c r="K435" s="87"/>
      <c r="L435" s="87"/>
      <c r="M435" s="87"/>
      <c r="N435" s="87"/>
      <c r="O435" s="87"/>
      <c r="P435" s="87"/>
      <c r="Q435" s="87"/>
      <c r="R435" s="87"/>
      <c r="S435" s="87"/>
      <c r="T435" s="87"/>
      <c r="U435" s="87"/>
      <c r="V435" s="87"/>
      <c r="W435" s="87"/>
      <c r="X435" s="87"/>
      <c r="Y435" s="87"/>
      <c r="Z435" s="87"/>
      <c r="AA435" s="87"/>
    </row>
    <row r="436" spans="4:27" s="26" customFormat="1" x14ac:dyDescent="0.2">
      <c r="D436" s="87"/>
      <c r="E436" s="87"/>
      <c r="F436" s="87"/>
      <c r="G436" s="87"/>
      <c r="H436" s="87"/>
      <c r="I436" s="87"/>
      <c r="J436" s="87"/>
      <c r="K436" s="87"/>
      <c r="L436" s="87"/>
      <c r="M436" s="87"/>
      <c r="N436" s="87"/>
      <c r="O436" s="87"/>
      <c r="P436" s="87"/>
      <c r="Q436" s="87"/>
      <c r="R436" s="87"/>
      <c r="S436" s="87"/>
      <c r="T436" s="87"/>
      <c r="U436" s="87"/>
      <c r="V436" s="87"/>
      <c r="W436" s="87"/>
      <c r="X436" s="87"/>
      <c r="Y436" s="87"/>
      <c r="Z436" s="87"/>
      <c r="AA436" s="87"/>
    </row>
    <row r="437" spans="4:27" s="26" customFormat="1" x14ac:dyDescent="0.2">
      <c r="D437" s="87"/>
      <c r="E437" s="87"/>
      <c r="F437" s="87"/>
      <c r="G437" s="87"/>
      <c r="H437" s="87"/>
      <c r="I437" s="87"/>
      <c r="J437" s="87"/>
      <c r="K437" s="87"/>
      <c r="L437" s="87"/>
      <c r="M437" s="87"/>
      <c r="N437" s="87"/>
      <c r="O437" s="87"/>
      <c r="P437" s="87"/>
      <c r="Q437" s="87"/>
      <c r="R437" s="87"/>
      <c r="S437" s="87"/>
      <c r="T437" s="87"/>
      <c r="U437" s="87"/>
      <c r="V437" s="87"/>
      <c r="W437" s="87"/>
      <c r="X437" s="87"/>
      <c r="Y437" s="87"/>
      <c r="Z437" s="87"/>
      <c r="AA437" s="87"/>
    </row>
    <row r="438" spans="4:27" s="26" customFormat="1" x14ac:dyDescent="0.2">
      <c r="D438" s="87"/>
      <c r="E438" s="87"/>
      <c r="F438" s="87"/>
      <c r="G438" s="87"/>
      <c r="H438" s="87"/>
      <c r="I438" s="87"/>
      <c r="J438" s="87"/>
      <c r="K438" s="87"/>
      <c r="L438" s="87"/>
      <c r="M438" s="87"/>
      <c r="N438" s="87"/>
      <c r="O438" s="87"/>
      <c r="P438" s="87"/>
      <c r="Q438" s="87"/>
      <c r="R438" s="87"/>
      <c r="S438" s="87"/>
      <c r="T438" s="87"/>
      <c r="U438" s="87"/>
      <c r="V438" s="87"/>
      <c r="W438" s="87"/>
      <c r="X438" s="87"/>
      <c r="Y438" s="87"/>
      <c r="Z438" s="87"/>
      <c r="AA438" s="87"/>
    </row>
  </sheetData>
  <mergeCells count="2">
    <mergeCell ref="A1:C1"/>
    <mergeCell ref="A13:B13"/>
  </mergeCells>
  <pageMargins left="1.405511811" right="0.70866141732283505" top="1.4291338579999999" bottom="0.74803149606299202" header="0.31496062992126" footer="0.31496062992126"/>
  <pageSetup paperSize="9" scale="89" orientation="portrait" horizontalDpi="2400" verticalDpi="2400" r:id="rId1"/>
  <headerFooter>
    <oddHeader xml:space="preserve">&amp;C&amp;"Arial,Bold"&amp;12PROJECT:- PLOT NO. 05,  JOHAR BOULEVARD, SECTOR - C,  PHASE  V  D.H.A  ISLAMABAD.&amp;R&amp;"Arial,Bold" </oddHeader>
    <oddFooter>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438"/>
  <sheetViews>
    <sheetView workbookViewId="0"/>
  </sheetViews>
  <sheetFormatPr defaultRowHeight="12.75" x14ac:dyDescent="0.2"/>
  <cols>
    <col min="1" max="16384" width="9.140625" style="17"/>
  </cols>
  <sheetData>
    <row r="1" s="167" customFormat="1" ht="12.75" customHeight="1" x14ac:dyDescent="0.2"/>
    <row r="2" s="239" customFormat="1" ht="12.75" customHeight="1" x14ac:dyDescent="0.2"/>
    <row r="3" s="239" customFormat="1" ht="12.75" customHeight="1" x14ac:dyDescent="0.2"/>
    <row r="4" s="239" customFormat="1" ht="12.75" customHeight="1" x14ac:dyDescent="0.2"/>
    <row r="5" s="239" customFormat="1" ht="12.75" customHeight="1" x14ac:dyDescent="0.2"/>
    <row r="6" s="167" customFormat="1" ht="12.75" customHeight="1" x14ac:dyDescent="0.2"/>
    <row r="7" s="167" customFormat="1" ht="12.75" customHeight="1" x14ac:dyDescent="0.2"/>
    <row r="8" s="167" customFormat="1" ht="12.75" customHeight="1" x14ac:dyDescent="0.2"/>
    <row r="9" s="167" customFormat="1" ht="12.75" customHeight="1" x14ac:dyDescent="0.2"/>
    <row r="10" s="167" customFormat="1" ht="12.75" customHeight="1" x14ac:dyDescent="0.2"/>
    <row r="11" s="167" customFormat="1" ht="12.75" customHeight="1" x14ac:dyDescent="0.2"/>
    <row r="12" s="167" customFormat="1" ht="12.75" customHeight="1" x14ac:dyDescent="0.2"/>
    <row r="13" s="167" customFormat="1" ht="12.75" customHeight="1" x14ac:dyDescent="0.2"/>
    <row r="14" s="167" customFormat="1" x14ac:dyDescent="0.2"/>
    <row r="15" s="167" customFormat="1" x14ac:dyDescent="0.2"/>
    <row r="16" s="167" customFormat="1" x14ac:dyDescent="0.2"/>
    <row r="17" spans="1:9" s="167" customFormat="1" x14ac:dyDescent="0.2"/>
    <row r="18" spans="1:9" s="167" customFormat="1" ht="15.75" x14ac:dyDescent="0.25">
      <c r="A18" s="849" t="s">
        <v>57</v>
      </c>
      <c r="B18" s="849"/>
      <c r="C18" s="849"/>
      <c r="D18" s="849"/>
      <c r="E18" s="849"/>
      <c r="F18" s="849"/>
      <c r="G18" s="849"/>
      <c r="H18" s="849"/>
      <c r="I18" s="849"/>
    </row>
    <row r="19" spans="1:9" s="167" customFormat="1" ht="39" customHeight="1" x14ac:dyDescent="0.2">
      <c r="A19" s="851" t="s">
        <v>267</v>
      </c>
      <c r="B19" s="851"/>
      <c r="C19" s="851"/>
      <c r="D19" s="851"/>
      <c r="E19" s="851"/>
      <c r="F19" s="851"/>
      <c r="G19" s="851"/>
      <c r="H19" s="851"/>
      <c r="I19" s="851"/>
    </row>
    <row r="20" spans="1:9" s="167" customFormat="1" x14ac:dyDescent="0.2"/>
    <row r="21" spans="1:9" s="167" customFormat="1" x14ac:dyDescent="0.2"/>
    <row r="22" spans="1:9" s="167" customFormat="1" x14ac:dyDescent="0.2"/>
    <row r="23" spans="1:9" s="167" customFormat="1" x14ac:dyDescent="0.2"/>
    <row r="24" spans="1:9" s="167" customFormat="1" x14ac:dyDescent="0.2"/>
    <row r="25" spans="1:9" s="167" customFormat="1" x14ac:dyDescent="0.2">
      <c r="F25" s="169"/>
    </row>
    <row r="26" spans="1:9" s="167" customFormat="1" x14ac:dyDescent="0.2"/>
    <row r="27" spans="1:9" s="167" customFormat="1" x14ac:dyDescent="0.2"/>
    <row r="28" spans="1:9" s="167" customFormat="1" x14ac:dyDescent="0.2"/>
    <row r="29" spans="1:9" s="167" customFormat="1" x14ac:dyDescent="0.2"/>
    <row r="30" spans="1:9" s="167" customFormat="1" x14ac:dyDescent="0.2"/>
    <row r="31" spans="1:9" s="167" customFormat="1" x14ac:dyDescent="0.2"/>
    <row r="32" spans="1:9" s="167" customFormat="1" x14ac:dyDescent="0.2"/>
    <row r="33" s="167" customFormat="1" x14ac:dyDescent="0.2"/>
    <row r="34" s="167" customFormat="1" x14ac:dyDescent="0.2"/>
    <row r="35" s="167" customFormat="1" x14ac:dyDescent="0.2"/>
    <row r="36" s="167" customFormat="1" x14ac:dyDescent="0.2"/>
    <row r="37" s="167" customFormat="1" x14ac:dyDescent="0.2"/>
    <row r="38" s="167" customFormat="1" x14ac:dyDescent="0.2"/>
    <row r="39" s="167" customFormat="1" x14ac:dyDescent="0.2"/>
    <row r="40" s="167" customFormat="1" x14ac:dyDescent="0.2"/>
    <row r="41" s="167" customFormat="1" x14ac:dyDescent="0.2"/>
    <row r="42" s="167" customFormat="1" x14ac:dyDescent="0.2"/>
    <row r="43" s="167" customFormat="1" x14ac:dyDescent="0.2"/>
    <row r="44" s="167" customFormat="1" x14ac:dyDescent="0.2"/>
    <row r="45" s="167" customFormat="1" x14ac:dyDescent="0.2"/>
    <row r="46" s="167" customFormat="1" x14ac:dyDescent="0.2"/>
    <row r="47" s="167" customFormat="1" x14ac:dyDescent="0.2"/>
    <row r="48" s="167" customFormat="1" x14ac:dyDescent="0.2"/>
    <row r="49" s="167" customFormat="1" x14ac:dyDescent="0.2"/>
    <row r="50" s="167" customFormat="1" x14ac:dyDescent="0.2"/>
    <row r="51" s="167" customFormat="1" x14ac:dyDescent="0.2"/>
    <row r="52" s="167" customFormat="1" x14ac:dyDescent="0.2"/>
    <row r="53" s="167" customFormat="1" x14ac:dyDescent="0.2"/>
    <row r="54" s="167" customFormat="1" x14ac:dyDescent="0.2"/>
    <row r="55" s="167" customFormat="1" x14ac:dyDescent="0.2"/>
    <row r="56" s="167" customFormat="1" x14ac:dyDescent="0.2"/>
    <row r="57" s="167" customFormat="1" x14ac:dyDescent="0.2"/>
    <row r="58" s="167" customFormat="1" x14ac:dyDescent="0.2"/>
    <row r="59" s="167" customFormat="1" x14ac:dyDescent="0.2"/>
    <row r="60" s="167" customFormat="1" x14ac:dyDescent="0.2"/>
    <row r="61" s="167" customFormat="1" x14ac:dyDescent="0.2"/>
    <row r="62" s="167" customFormat="1" x14ac:dyDescent="0.2"/>
    <row r="63" s="167" customFormat="1" x14ac:dyDescent="0.2"/>
    <row r="64" s="167" customFormat="1" x14ac:dyDescent="0.2"/>
    <row r="65" s="167" customFormat="1" x14ac:dyDescent="0.2"/>
    <row r="66" s="167" customFormat="1" x14ac:dyDescent="0.2"/>
    <row r="67" s="167" customFormat="1" x14ac:dyDescent="0.2"/>
    <row r="68" s="167" customFormat="1" x14ac:dyDescent="0.2"/>
    <row r="69" s="167" customFormat="1" x14ac:dyDescent="0.2"/>
    <row r="70" s="167" customFormat="1" x14ac:dyDescent="0.2"/>
    <row r="71" s="167" customFormat="1" x14ac:dyDescent="0.2"/>
    <row r="72" s="167" customFormat="1" x14ac:dyDescent="0.2"/>
    <row r="73" s="167" customFormat="1" x14ac:dyDescent="0.2"/>
    <row r="74" s="167" customFormat="1" x14ac:dyDescent="0.2"/>
    <row r="75" s="167" customFormat="1" x14ac:dyDescent="0.2"/>
    <row r="76" s="167" customFormat="1" x14ac:dyDescent="0.2"/>
    <row r="77" s="167" customFormat="1" x14ac:dyDescent="0.2"/>
    <row r="78" s="167" customFormat="1" x14ac:dyDescent="0.2"/>
    <row r="79" s="167" customFormat="1" x14ac:dyDescent="0.2"/>
    <row r="80" s="167" customFormat="1" x14ac:dyDescent="0.2"/>
    <row r="81" s="167" customFormat="1" x14ac:dyDescent="0.2"/>
    <row r="82" s="167" customFormat="1" x14ac:dyDescent="0.2"/>
    <row r="83" s="167" customFormat="1" x14ac:dyDescent="0.2"/>
    <row r="84" s="167" customFormat="1" x14ac:dyDescent="0.2"/>
    <row r="85" s="167" customFormat="1" x14ac:dyDescent="0.2"/>
    <row r="86" s="167" customFormat="1" x14ac:dyDescent="0.2"/>
    <row r="87" s="167" customFormat="1" x14ac:dyDescent="0.2"/>
    <row r="88" s="167" customFormat="1" x14ac:dyDescent="0.2"/>
    <row r="89" s="167" customFormat="1" x14ac:dyDescent="0.2"/>
    <row r="90" s="167" customFormat="1" x14ac:dyDescent="0.2"/>
    <row r="91" s="167" customFormat="1" x14ac:dyDescent="0.2"/>
    <row r="92" s="167" customFormat="1" x14ac:dyDescent="0.2"/>
    <row r="93" s="167" customFormat="1" x14ac:dyDescent="0.2"/>
    <row r="94" s="167" customFormat="1" x14ac:dyDescent="0.2"/>
    <row r="95" s="167" customFormat="1" x14ac:dyDescent="0.2"/>
    <row r="96" s="167" customFormat="1" x14ac:dyDescent="0.2"/>
    <row r="97" s="167" customFormat="1" x14ac:dyDescent="0.2"/>
    <row r="98" s="167" customFormat="1" x14ac:dyDescent="0.2"/>
    <row r="99" s="167" customFormat="1" x14ac:dyDescent="0.2"/>
    <row r="100" s="167" customFormat="1" x14ac:dyDescent="0.2"/>
    <row r="101" s="167" customFormat="1" x14ac:dyDescent="0.2"/>
    <row r="102" s="167" customFormat="1" x14ac:dyDescent="0.2"/>
    <row r="103" s="167" customFormat="1" x14ac:dyDescent="0.2"/>
    <row r="104" s="167" customFormat="1" x14ac:dyDescent="0.2"/>
    <row r="105" s="167" customFormat="1" x14ac:dyDescent="0.2"/>
    <row r="106" s="167" customFormat="1" x14ac:dyDescent="0.2"/>
    <row r="107" s="167" customFormat="1" x14ac:dyDescent="0.2"/>
    <row r="108" s="167" customFormat="1" x14ac:dyDescent="0.2"/>
    <row r="109" s="167" customFormat="1" x14ac:dyDescent="0.2"/>
    <row r="110" s="167" customFormat="1" x14ac:dyDescent="0.2"/>
    <row r="111" s="167" customFormat="1" x14ac:dyDescent="0.2"/>
    <row r="112" s="167" customFormat="1" x14ac:dyDescent="0.2"/>
    <row r="113" s="167" customFormat="1" x14ac:dyDescent="0.2"/>
    <row r="114" s="167" customFormat="1" x14ac:dyDescent="0.2"/>
    <row r="115" s="167" customFormat="1" x14ac:dyDescent="0.2"/>
    <row r="116" s="167" customFormat="1" x14ac:dyDescent="0.2"/>
    <row r="117" s="167" customFormat="1" x14ac:dyDescent="0.2"/>
    <row r="118" s="167" customFormat="1" x14ac:dyDescent="0.2"/>
    <row r="119" s="167" customFormat="1" x14ac:dyDescent="0.2"/>
    <row r="120" s="167" customFormat="1" x14ac:dyDescent="0.2"/>
    <row r="121" s="167" customFormat="1" x14ac:dyDescent="0.2"/>
    <row r="122" s="167" customFormat="1" x14ac:dyDescent="0.2"/>
    <row r="123" s="167" customFormat="1" x14ac:dyDescent="0.2"/>
    <row r="124" s="167" customFormat="1" x14ac:dyDescent="0.2"/>
    <row r="125" s="167" customFormat="1" x14ac:dyDescent="0.2"/>
    <row r="126" s="167" customFormat="1" x14ac:dyDescent="0.2"/>
    <row r="127" s="167" customFormat="1" x14ac:dyDescent="0.2"/>
    <row r="128" s="167" customFormat="1" x14ac:dyDescent="0.2"/>
    <row r="129" s="167" customFormat="1" x14ac:dyDescent="0.2"/>
    <row r="130" s="167" customFormat="1" x14ac:dyDescent="0.2"/>
    <row r="131" s="167" customFormat="1" x14ac:dyDescent="0.2"/>
    <row r="132" s="167" customFormat="1" x14ac:dyDescent="0.2"/>
    <row r="133" s="167" customFormat="1" x14ac:dyDescent="0.2"/>
    <row r="134" s="167" customFormat="1" x14ac:dyDescent="0.2"/>
    <row r="135" s="167" customFormat="1" x14ac:dyDescent="0.2"/>
    <row r="136" s="167" customFormat="1" x14ac:dyDescent="0.2"/>
    <row r="137" s="167" customFormat="1" x14ac:dyDescent="0.2"/>
    <row r="138" s="167" customFormat="1" x14ac:dyDescent="0.2"/>
    <row r="139" s="167" customFormat="1" x14ac:dyDescent="0.2"/>
    <row r="140" s="167" customFormat="1" x14ac:dyDescent="0.2"/>
    <row r="141" s="167" customFormat="1" x14ac:dyDescent="0.2"/>
    <row r="142" s="167" customFormat="1" x14ac:dyDescent="0.2"/>
    <row r="143" s="167" customFormat="1" x14ac:dyDescent="0.2"/>
    <row r="144" s="167" customFormat="1" x14ac:dyDescent="0.2"/>
    <row r="145" s="167" customFormat="1" x14ac:dyDescent="0.2"/>
    <row r="146" s="167" customFormat="1" x14ac:dyDescent="0.2"/>
    <row r="147" s="167" customFormat="1" x14ac:dyDescent="0.2"/>
    <row r="148" s="167" customFormat="1" x14ac:dyDescent="0.2"/>
    <row r="149" s="167" customFormat="1" x14ac:dyDescent="0.2"/>
    <row r="150" s="167" customFormat="1" x14ac:dyDescent="0.2"/>
    <row r="151" s="167" customFormat="1" x14ac:dyDescent="0.2"/>
    <row r="152" s="167" customFormat="1" x14ac:dyDescent="0.2"/>
    <row r="153" s="167" customFormat="1" x14ac:dyDescent="0.2"/>
    <row r="154" s="167" customFormat="1" x14ac:dyDescent="0.2"/>
    <row r="155" s="167" customFormat="1" x14ac:dyDescent="0.2"/>
    <row r="156" s="167" customFormat="1" x14ac:dyDescent="0.2"/>
    <row r="157" s="167" customFormat="1" x14ac:dyDescent="0.2"/>
    <row r="158" s="167" customFormat="1" x14ac:dyDescent="0.2"/>
    <row r="159" s="167" customFormat="1" x14ac:dyDescent="0.2"/>
    <row r="160" s="167" customFormat="1" x14ac:dyDescent="0.2"/>
    <row r="161" s="167" customFormat="1" x14ac:dyDescent="0.2"/>
    <row r="162" s="167" customFormat="1" x14ac:dyDescent="0.2"/>
    <row r="163" s="167" customFormat="1" x14ac:dyDescent="0.2"/>
    <row r="164" s="167" customFormat="1" x14ac:dyDescent="0.2"/>
    <row r="165" s="167" customFormat="1" x14ac:dyDescent="0.2"/>
    <row r="166" s="167" customFormat="1" x14ac:dyDescent="0.2"/>
    <row r="167" s="167" customFormat="1" x14ac:dyDescent="0.2"/>
    <row r="168" s="167" customFormat="1" x14ac:dyDescent="0.2"/>
    <row r="169" s="167" customFormat="1" x14ac:dyDescent="0.2"/>
    <row r="170" s="167" customFormat="1" x14ac:dyDescent="0.2"/>
    <row r="171" s="167" customFormat="1" x14ac:dyDescent="0.2"/>
    <row r="172" s="167" customFormat="1" x14ac:dyDescent="0.2"/>
    <row r="173" s="167" customFormat="1" x14ac:dyDescent="0.2"/>
    <row r="174" s="167" customFormat="1" x14ac:dyDescent="0.2"/>
    <row r="175" s="167" customFormat="1" x14ac:dyDescent="0.2"/>
    <row r="176" s="167" customFormat="1" x14ac:dyDescent="0.2"/>
    <row r="177" s="167" customFormat="1" x14ac:dyDescent="0.2"/>
    <row r="178" s="167" customFormat="1" x14ac:dyDescent="0.2"/>
    <row r="179" s="167" customFormat="1" x14ac:dyDescent="0.2"/>
    <row r="180" s="167" customFormat="1" x14ac:dyDescent="0.2"/>
    <row r="181" s="167" customFormat="1" x14ac:dyDescent="0.2"/>
    <row r="182" s="167" customFormat="1" x14ac:dyDescent="0.2"/>
    <row r="183" s="167" customFormat="1" x14ac:dyDescent="0.2"/>
    <row r="184" s="167" customFormat="1" x14ac:dyDescent="0.2"/>
    <row r="185" s="167" customFormat="1" x14ac:dyDescent="0.2"/>
    <row r="186" s="167" customFormat="1" x14ac:dyDescent="0.2"/>
    <row r="187" s="167" customFormat="1" x14ac:dyDescent="0.2"/>
    <row r="188" s="167" customFormat="1" x14ac:dyDescent="0.2"/>
    <row r="189" s="167" customFormat="1" x14ac:dyDescent="0.2"/>
    <row r="190" s="167" customFormat="1" x14ac:dyDescent="0.2"/>
    <row r="191" s="167" customFormat="1" x14ac:dyDescent="0.2"/>
    <row r="192" s="167" customFormat="1" x14ac:dyDescent="0.2"/>
    <row r="193" s="167" customFormat="1" x14ac:dyDescent="0.2"/>
    <row r="194" s="167" customFormat="1" x14ac:dyDescent="0.2"/>
    <row r="195" s="167" customFormat="1" x14ac:dyDescent="0.2"/>
    <row r="196" s="167" customFormat="1" x14ac:dyDescent="0.2"/>
    <row r="197" s="167" customFormat="1" x14ac:dyDescent="0.2"/>
    <row r="198" s="167" customFormat="1" x14ac:dyDescent="0.2"/>
    <row r="199" s="167" customFormat="1" x14ac:dyDescent="0.2"/>
    <row r="200" s="167" customFormat="1" x14ac:dyDescent="0.2"/>
    <row r="201" s="167" customFormat="1" x14ac:dyDescent="0.2"/>
    <row r="202" s="167" customFormat="1" x14ac:dyDescent="0.2"/>
    <row r="203" s="167" customFormat="1" x14ac:dyDescent="0.2"/>
    <row r="204" s="167" customFormat="1" x14ac:dyDescent="0.2"/>
    <row r="205" s="167" customFormat="1" x14ac:dyDescent="0.2"/>
    <row r="206" s="167" customFormat="1" x14ac:dyDescent="0.2"/>
    <row r="207" s="167" customFormat="1" x14ac:dyDescent="0.2"/>
    <row r="208" s="167" customFormat="1" x14ac:dyDescent="0.2"/>
    <row r="209" s="167" customFormat="1" x14ac:dyDescent="0.2"/>
    <row r="210" s="167" customFormat="1" x14ac:dyDescent="0.2"/>
    <row r="211" s="167" customFormat="1" x14ac:dyDescent="0.2"/>
    <row r="212" s="167" customFormat="1" x14ac:dyDescent="0.2"/>
    <row r="213" s="167" customFormat="1" x14ac:dyDescent="0.2"/>
    <row r="214" s="167" customFormat="1" x14ac:dyDescent="0.2"/>
    <row r="215" s="167" customFormat="1" x14ac:dyDescent="0.2"/>
    <row r="216" s="167" customFormat="1" x14ac:dyDescent="0.2"/>
    <row r="217" s="167" customFormat="1" x14ac:dyDescent="0.2"/>
    <row r="218" s="167" customFormat="1" x14ac:dyDescent="0.2"/>
    <row r="219" s="167" customFormat="1" x14ac:dyDescent="0.2"/>
    <row r="220" s="167" customFormat="1" x14ac:dyDescent="0.2"/>
    <row r="221" s="167" customFormat="1" x14ac:dyDescent="0.2"/>
    <row r="222" s="167" customFormat="1" x14ac:dyDescent="0.2"/>
    <row r="223" s="167" customFormat="1" x14ac:dyDescent="0.2"/>
    <row r="224" s="167" customFormat="1" x14ac:dyDescent="0.2"/>
    <row r="225" s="167" customFormat="1" x14ac:dyDescent="0.2"/>
    <row r="226" s="167" customFormat="1" x14ac:dyDescent="0.2"/>
    <row r="227" s="167" customFormat="1" x14ac:dyDescent="0.2"/>
    <row r="228" s="167" customFormat="1" x14ac:dyDescent="0.2"/>
    <row r="229" s="167" customFormat="1" x14ac:dyDescent="0.2"/>
    <row r="230" s="167" customFormat="1" x14ac:dyDescent="0.2"/>
    <row r="231" s="167" customFormat="1" x14ac:dyDescent="0.2"/>
    <row r="232" s="167" customFormat="1" x14ac:dyDescent="0.2"/>
    <row r="233" s="167" customFormat="1" x14ac:dyDescent="0.2"/>
    <row r="234" s="167" customFormat="1" x14ac:dyDescent="0.2"/>
    <row r="235" s="167" customFormat="1" x14ac:dyDescent="0.2"/>
    <row r="236" s="167" customFormat="1" x14ac:dyDescent="0.2"/>
    <row r="237" s="167" customFormat="1" x14ac:dyDescent="0.2"/>
    <row r="238" s="167" customFormat="1" x14ac:dyDescent="0.2"/>
    <row r="239" s="167" customFormat="1" x14ac:dyDescent="0.2"/>
    <row r="240" s="167" customFormat="1" x14ac:dyDescent="0.2"/>
    <row r="241" s="167" customFormat="1" x14ac:dyDescent="0.2"/>
    <row r="242" s="167" customFormat="1" x14ac:dyDescent="0.2"/>
    <row r="243" s="167" customFormat="1" x14ac:dyDescent="0.2"/>
    <row r="244" s="167" customFormat="1" x14ac:dyDescent="0.2"/>
    <row r="245" s="167" customFormat="1" x14ac:dyDescent="0.2"/>
    <row r="246" s="167" customFormat="1" x14ac:dyDescent="0.2"/>
    <row r="247" s="167" customFormat="1" x14ac:dyDescent="0.2"/>
    <row r="248" s="167" customFormat="1" x14ac:dyDescent="0.2"/>
    <row r="249" s="167" customFormat="1" x14ac:dyDescent="0.2"/>
    <row r="250" s="167" customFormat="1" x14ac:dyDescent="0.2"/>
    <row r="251" s="167" customFormat="1" x14ac:dyDescent="0.2"/>
    <row r="252" s="167" customFormat="1" x14ac:dyDescent="0.2"/>
    <row r="253" s="167" customFormat="1" x14ac:dyDescent="0.2"/>
    <row r="254" s="167" customFormat="1" x14ac:dyDescent="0.2"/>
    <row r="255" s="167" customFormat="1" x14ac:dyDescent="0.2"/>
    <row r="256" s="167" customFormat="1" x14ac:dyDescent="0.2"/>
    <row r="257" s="167" customFormat="1" x14ac:dyDescent="0.2"/>
    <row r="258" s="167" customFormat="1" x14ac:dyDescent="0.2"/>
    <row r="259" s="167" customFormat="1" x14ac:dyDescent="0.2"/>
    <row r="260" s="167" customFormat="1" x14ac:dyDescent="0.2"/>
    <row r="261" s="167" customFormat="1" x14ac:dyDescent="0.2"/>
    <row r="262" s="87" customFormat="1" x14ac:dyDescent="0.2"/>
    <row r="263" s="87" customFormat="1" x14ac:dyDescent="0.2"/>
    <row r="264" s="87" customFormat="1" x14ac:dyDescent="0.2"/>
    <row r="265" s="87" customFormat="1" x14ac:dyDescent="0.2"/>
    <row r="266" s="87" customFormat="1" x14ac:dyDescent="0.2"/>
    <row r="267" s="87" customFormat="1" x14ac:dyDescent="0.2"/>
    <row r="268" s="87" customFormat="1" x14ac:dyDescent="0.2"/>
    <row r="269" s="87" customFormat="1" x14ac:dyDescent="0.2"/>
    <row r="270" s="87" customFormat="1" x14ac:dyDescent="0.2"/>
    <row r="271" s="87" customFormat="1" x14ac:dyDescent="0.2"/>
    <row r="272" s="87" customFormat="1" x14ac:dyDescent="0.2"/>
    <row r="273" s="87" customFormat="1" x14ac:dyDescent="0.2"/>
    <row r="274" s="87" customFormat="1" x14ac:dyDescent="0.2"/>
    <row r="275" s="87" customFormat="1" x14ac:dyDescent="0.2"/>
    <row r="276" s="87" customFormat="1" x14ac:dyDescent="0.2"/>
    <row r="277" s="87" customFormat="1" x14ac:dyDescent="0.2"/>
    <row r="278" s="87" customFormat="1" x14ac:dyDescent="0.2"/>
    <row r="279" s="87" customFormat="1" x14ac:dyDescent="0.2"/>
    <row r="280" s="87" customFormat="1" x14ac:dyDescent="0.2"/>
    <row r="281" s="87" customFormat="1" x14ac:dyDescent="0.2"/>
    <row r="282" s="87" customFormat="1" x14ac:dyDescent="0.2"/>
    <row r="283" s="87" customFormat="1" x14ac:dyDescent="0.2"/>
    <row r="284" s="87" customFormat="1" x14ac:dyDescent="0.2"/>
    <row r="285" s="87" customFormat="1" x14ac:dyDescent="0.2"/>
    <row r="286" s="87" customFormat="1" x14ac:dyDescent="0.2"/>
    <row r="287" s="87" customFormat="1" x14ac:dyDescent="0.2"/>
    <row r="288" s="87" customFormat="1" x14ac:dyDescent="0.2"/>
    <row r="289" s="87" customFormat="1" x14ac:dyDescent="0.2"/>
    <row r="290" s="87" customFormat="1" x14ac:dyDescent="0.2"/>
    <row r="291" s="87" customFormat="1" x14ac:dyDescent="0.2"/>
    <row r="292" s="87" customFormat="1" x14ac:dyDescent="0.2"/>
    <row r="293" s="87" customFormat="1" x14ac:dyDescent="0.2"/>
    <row r="294" s="87" customFormat="1" x14ac:dyDescent="0.2"/>
    <row r="295" s="87" customFormat="1" x14ac:dyDescent="0.2"/>
    <row r="296" s="87" customFormat="1" x14ac:dyDescent="0.2"/>
    <row r="297" s="87" customFormat="1" x14ac:dyDescent="0.2"/>
    <row r="298" s="87" customFormat="1" x14ac:dyDescent="0.2"/>
    <row r="299" s="87" customFormat="1" x14ac:dyDescent="0.2"/>
    <row r="300" s="87" customFormat="1" x14ac:dyDescent="0.2"/>
    <row r="301" s="87" customFormat="1" x14ac:dyDescent="0.2"/>
    <row r="302" s="87" customFormat="1" x14ac:dyDescent="0.2"/>
    <row r="303" s="87" customFormat="1" x14ac:dyDescent="0.2"/>
    <row r="304" s="87" customFormat="1" x14ac:dyDescent="0.2"/>
    <row r="305" s="87" customFormat="1" x14ac:dyDescent="0.2"/>
    <row r="306" s="87" customFormat="1" x14ac:dyDescent="0.2"/>
    <row r="307" s="87" customFormat="1" x14ac:dyDescent="0.2"/>
    <row r="308" s="87" customFormat="1" x14ac:dyDescent="0.2"/>
    <row r="309" s="87" customFormat="1" x14ac:dyDescent="0.2"/>
    <row r="310" s="87" customFormat="1" x14ac:dyDescent="0.2"/>
    <row r="311" s="87" customFormat="1" x14ac:dyDescent="0.2"/>
    <row r="312" s="87" customFormat="1" x14ac:dyDescent="0.2"/>
    <row r="313" s="87" customFormat="1" x14ac:dyDescent="0.2"/>
    <row r="314" s="87" customFormat="1" x14ac:dyDescent="0.2"/>
    <row r="315" s="87" customFormat="1" x14ac:dyDescent="0.2"/>
    <row r="316" s="87" customFormat="1" x14ac:dyDescent="0.2"/>
    <row r="317" s="87" customFormat="1" x14ac:dyDescent="0.2"/>
    <row r="318" s="87" customFormat="1" x14ac:dyDescent="0.2"/>
    <row r="319" s="87" customFormat="1" x14ac:dyDescent="0.2"/>
    <row r="320" s="87" customFormat="1" x14ac:dyDescent="0.2"/>
    <row r="321" s="87" customFormat="1" x14ac:dyDescent="0.2"/>
    <row r="322" s="87" customFormat="1" x14ac:dyDescent="0.2"/>
    <row r="323" s="87" customFormat="1" x14ac:dyDescent="0.2"/>
    <row r="324" s="87" customFormat="1" x14ac:dyDescent="0.2"/>
    <row r="325" s="87" customFormat="1" x14ac:dyDescent="0.2"/>
    <row r="326" s="87" customFormat="1" x14ac:dyDescent="0.2"/>
    <row r="327" s="87" customFormat="1" x14ac:dyDescent="0.2"/>
    <row r="328" s="87" customFormat="1" x14ac:dyDescent="0.2"/>
    <row r="329" s="87" customFormat="1" x14ac:dyDescent="0.2"/>
    <row r="330" s="87" customFormat="1" x14ac:dyDescent="0.2"/>
    <row r="331" s="87" customFormat="1" x14ac:dyDescent="0.2"/>
    <row r="332" s="87" customFormat="1" x14ac:dyDescent="0.2"/>
    <row r="333" s="87" customFormat="1" x14ac:dyDescent="0.2"/>
    <row r="334" s="87" customFormat="1" x14ac:dyDescent="0.2"/>
    <row r="335" s="87" customFormat="1" x14ac:dyDescent="0.2"/>
    <row r="336" s="87" customFormat="1" x14ac:dyDescent="0.2"/>
    <row r="337" s="87" customFormat="1" x14ac:dyDescent="0.2"/>
    <row r="338" s="87" customFormat="1" x14ac:dyDescent="0.2"/>
    <row r="339" s="87" customFormat="1" x14ac:dyDescent="0.2"/>
    <row r="340" s="87" customFormat="1" x14ac:dyDescent="0.2"/>
    <row r="341" s="87" customFormat="1" x14ac:dyDescent="0.2"/>
    <row r="342" s="87" customFormat="1" x14ac:dyDescent="0.2"/>
    <row r="343" s="87" customFormat="1" x14ac:dyDescent="0.2"/>
    <row r="344" s="87" customFormat="1" x14ac:dyDescent="0.2"/>
    <row r="345" s="87" customFormat="1" x14ac:dyDescent="0.2"/>
    <row r="346" s="87" customFormat="1" x14ac:dyDescent="0.2"/>
    <row r="347" s="87" customFormat="1" x14ac:dyDescent="0.2"/>
    <row r="348" s="87" customFormat="1" x14ac:dyDescent="0.2"/>
    <row r="349" s="87" customFormat="1" x14ac:dyDescent="0.2"/>
    <row r="350" s="87" customFormat="1" x14ac:dyDescent="0.2"/>
    <row r="351" s="87" customFormat="1" x14ac:dyDescent="0.2"/>
    <row r="352" s="87" customFormat="1" x14ac:dyDescent="0.2"/>
    <row r="353" s="87" customFormat="1" x14ac:dyDescent="0.2"/>
    <row r="354" s="87" customFormat="1" x14ac:dyDescent="0.2"/>
    <row r="355" s="87" customFormat="1" x14ac:dyDescent="0.2"/>
    <row r="356" s="87" customFormat="1" x14ac:dyDescent="0.2"/>
    <row r="357" s="87" customFormat="1" x14ac:dyDescent="0.2"/>
    <row r="358" s="87" customFormat="1" x14ac:dyDescent="0.2"/>
    <row r="359" s="87" customFormat="1" x14ac:dyDescent="0.2"/>
    <row r="360" s="87" customFormat="1" x14ac:dyDescent="0.2"/>
    <row r="361" s="87" customFormat="1" x14ac:dyDescent="0.2"/>
    <row r="362" s="87" customFormat="1" x14ac:dyDescent="0.2"/>
    <row r="363" s="87" customFormat="1" x14ac:dyDescent="0.2"/>
    <row r="364" s="87" customFormat="1" x14ac:dyDescent="0.2"/>
    <row r="365" s="87" customFormat="1" x14ac:dyDescent="0.2"/>
    <row r="366" s="87" customFormat="1" x14ac:dyDescent="0.2"/>
    <row r="367" s="87" customFormat="1" x14ac:dyDescent="0.2"/>
    <row r="368" s="87" customFormat="1" x14ac:dyDescent="0.2"/>
    <row r="369" s="87" customFormat="1" x14ac:dyDescent="0.2"/>
    <row r="370" s="87" customFormat="1" x14ac:dyDescent="0.2"/>
    <row r="371" s="87" customFormat="1" x14ac:dyDescent="0.2"/>
    <row r="372" s="87" customFormat="1" x14ac:dyDescent="0.2"/>
    <row r="373" s="87" customFormat="1" x14ac:dyDescent="0.2"/>
    <row r="374" s="87" customFormat="1" x14ac:dyDescent="0.2"/>
    <row r="375" s="87" customFormat="1" x14ac:dyDescent="0.2"/>
    <row r="376" s="87" customFormat="1" x14ac:dyDescent="0.2"/>
    <row r="377" s="87" customFormat="1" x14ac:dyDescent="0.2"/>
    <row r="378" s="87" customFormat="1" x14ac:dyDescent="0.2"/>
    <row r="379" s="87" customFormat="1" x14ac:dyDescent="0.2"/>
    <row r="380" s="87" customFormat="1" x14ac:dyDescent="0.2"/>
    <row r="381" s="87" customFormat="1" x14ac:dyDescent="0.2"/>
    <row r="382" s="87" customFormat="1" x14ac:dyDescent="0.2"/>
    <row r="383" s="87" customFormat="1" x14ac:dyDescent="0.2"/>
    <row r="384" s="87" customFormat="1" x14ac:dyDescent="0.2"/>
    <row r="385" s="87" customFormat="1" x14ac:dyDescent="0.2"/>
    <row r="386" s="87" customFormat="1" x14ac:dyDescent="0.2"/>
    <row r="387" s="87" customFormat="1" x14ac:dyDescent="0.2"/>
    <row r="388" s="87" customFormat="1" x14ac:dyDescent="0.2"/>
    <row r="389" s="87" customFormat="1" x14ac:dyDescent="0.2"/>
    <row r="390" s="87" customFormat="1" x14ac:dyDescent="0.2"/>
    <row r="391" s="87" customFormat="1" x14ac:dyDescent="0.2"/>
    <row r="392" s="87" customFormat="1" x14ac:dyDescent="0.2"/>
    <row r="393" s="87" customFormat="1" x14ac:dyDescent="0.2"/>
    <row r="394" s="87" customFormat="1" x14ac:dyDescent="0.2"/>
    <row r="395" s="87" customFormat="1" x14ac:dyDescent="0.2"/>
    <row r="396" s="87" customFormat="1" x14ac:dyDescent="0.2"/>
    <row r="397" s="87" customFormat="1" x14ac:dyDescent="0.2"/>
    <row r="398" s="87" customFormat="1" x14ac:dyDescent="0.2"/>
    <row r="399" s="87" customFormat="1" x14ac:dyDescent="0.2"/>
    <row r="400" s="87" customFormat="1" x14ac:dyDescent="0.2"/>
    <row r="401" s="87" customFormat="1" x14ac:dyDescent="0.2"/>
    <row r="402" s="87" customFormat="1" x14ac:dyDescent="0.2"/>
    <row r="403" s="87" customFormat="1" x14ac:dyDescent="0.2"/>
    <row r="404" s="87" customFormat="1" x14ac:dyDescent="0.2"/>
    <row r="405" s="87" customFormat="1" x14ac:dyDescent="0.2"/>
    <row r="406" s="87" customFormat="1" x14ac:dyDescent="0.2"/>
    <row r="407" s="87" customFormat="1" x14ac:dyDescent="0.2"/>
    <row r="408" s="87" customFormat="1" x14ac:dyDescent="0.2"/>
    <row r="409" s="87" customFormat="1" x14ac:dyDescent="0.2"/>
    <row r="410" s="87" customFormat="1" x14ac:dyDescent="0.2"/>
    <row r="411" s="87" customFormat="1" x14ac:dyDescent="0.2"/>
    <row r="412" s="87" customFormat="1" x14ac:dyDescent="0.2"/>
    <row r="413" s="87" customFormat="1" x14ac:dyDescent="0.2"/>
    <row r="414" s="87" customFormat="1" x14ac:dyDescent="0.2"/>
    <row r="415" s="87" customFormat="1" x14ac:dyDescent="0.2"/>
    <row r="416" s="87" customFormat="1" x14ac:dyDescent="0.2"/>
    <row r="417" s="87" customFormat="1" x14ac:dyDescent="0.2"/>
    <row r="418" s="87" customFormat="1" x14ac:dyDescent="0.2"/>
    <row r="419" s="87" customFormat="1" x14ac:dyDescent="0.2"/>
    <row r="420" s="87" customFormat="1" x14ac:dyDescent="0.2"/>
    <row r="421" s="87" customFormat="1" x14ac:dyDescent="0.2"/>
    <row r="422" s="87" customFormat="1" x14ac:dyDescent="0.2"/>
    <row r="423" s="87" customFormat="1" x14ac:dyDescent="0.2"/>
    <row r="424" s="87" customFormat="1" x14ac:dyDescent="0.2"/>
    <row r="425" s="87" customFormat="1" x14ac:dyDescent="0.2"/>
    <row r="426" s="87" customFormat="1" x14ac:dyDescent="0.2"/>
    <row r="427" s="87" customFormat="1" x14ac:dyDescent="0.2"/>
    <row r="428" s="87" customFormat="1" x14ac:dyDescent="0.2"/>
    <row r="429" s="87" customFormat="1" x14ac:dyDescent="0.2"/>
    <row r="430" s="87" customFormat="1" x14ac:dyDescent="0.2"/>
    <row r="431" s="87" customFormat="1" x14ac:dyDescent="0.2"/>
    <row r="432" s="87" customFormat="1" x14ac:dyDescent="0.2"/>
    <row r="433" s="87" customFormat="1" x14ac:dyDescent="0.2"/>
    <row r="434" s="87" customFormat="1" x14ac:dyDescent="0.2"/>
    <row r="435" s="87" customFormat="1" x14ac:dyDescent="0.2"/>
    <row r="436" s="87" customFormat="1" x14ac:dyDescent="0.2"/>
    <row r="437" s="87" customFormat="1" x14ac:dyDescent="0.2"/>
    <row r="438" s="87" customFormat="1" x14ac:dyDescent="0.2"/>
  </sheetData>
  <mergeCells count="2">
    <mergeCell ref="A18:I18"/>
    <mergeCell ref="A19:I19"/>
  </mergeCells>
  <pageMargins left="0.9055118110236221" right="0.70866141732283472" top="1.9291338582677167" bottom="0.74803149606299213" header="0.31496062992125984" footer="0.31496062992125984"/>
  <pageSetup paperSize="9" orientation="portrait" horizontalDpi="2400" verticalDpi="2400" r:id="rId1"/>
  <headerFooter>
    <oddHeader xml:space="preserve">&amp;R&amp;"Arial,Bold" </oddHeader>
    <oddFooter>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U438"/>
  <sheetViews>
    <sheetView workbookViewId="0">
      <selection sqref="A1:F1"/>
    </sheetView>
  </sheetViews>
  <sheetFormatPr defaultRowHeight="12.75" x14ac:dyDescent="0.2"/>
  <cols>
    <col min="1" max="1" width="8.7109375" customWidth="1"/>
    <col min="2" max="2" width="60.85546875" customWidth="1"/>
    <col min="3" max="3" width="11.5703125" customWidth="1"/>
    <col min="4" max="4" width="15.28515625" customWidth="1"/>
    <col min="5" max="5" width="21.7109375" customWidth="1"/>
    <col min="6" max="6" width="25.85546875" customWidth="1"/>
    <col min="7" max="13" width="7.7109375" hidden="1" customWidth="1"/>
    <col min="14" max="14" width="9.28515625" bestFit="1" customWidth="1"/>
  </cols>
  <sheetData>
    <row r="1" spans="1:21" s="128" customFormat="1" ht="22.5" customHeight="1" thickTop="1" x14ac:dyDescent="0.2">
      <c r="A1" s="706" t="s">
        <v>91</v>
      </c>
      <c r="B1" s="707"/>
      <c r="C1" s="707"/>
      <c r="D1" s="707"/>
      <c r="E1" s="707"/>
      <c r="F1" s="707"/>
      <c r="G1" s="126"/>
      <c r="H1" s="126"/>
      <c r="I1" s="126"/>
      <c r="J1" s="126"/>
      <c r="K1" s="126"/>
      <c r="L1" s="127"/>
    </row>
    <row r="2" spans="1:21" s="128" customFormat="1" ht="33.75" customHeight="1" x14ac:dyDescent="0.2">
      <c r="A2" s="129" t="s">
        <v>35</v>
      </c>
      <c r="B2" s="130" t="s">
        <v>36</v>
      </c>
      <c r="C2" s="130" t="s">
        <v>59</v>
      </c>
      <c r="D2" s="130" t="s">
        <v>37</v>
      </c>
      <c r="E2" s="131" t="s">
        <v>60</v>
      </c>
      <c r="F2" s="131" t="s">
        <v>56</v>
      </c>
      <c r="G2" s="132"/>
      <c r="H2" s="132"/>
      <c r="I2" s="132"/>
      <c r="J2" s="132"/>
      <c r="K2" s="132"/>
      <c r="L2" s="133"/>
    </row>
    <row r="3" spans="1:21" s="128" customFormat="1" ht="22.5" customHeight="1" x14ac:dyDescent="0.2">
      <c r="A3" s="129"/>
      <c r="B3" s="134" t="s">
        <v>216</v>
      </c>
      <c r="C3" s="130"/>
      <c r="D3" s="130"/>
      <c r="E3" s="131"/>
      <c r="F3" s="131"/>
      <c r="G3" s="132"/>
      <c r="H3" s="132"/>
      <c r="I3" s="135"/>
      <c r="J3" s="136">
        <f>708.3*0.17</f>
        <v>120.411</v>
      </c>
      <c r="K3" s="137"/>
      <c r="L3" s="138"/>
      <c r="M3" s="139">
        <f>35/25</f>
        <v>1.4</v>
      </c>
    </row>
    <row r="4" spans="1:21" s="145" customFormat="1" ht="108" customHeight="1" x14ac:dyDescent="0.75">
      <c r="A4" s="140" t="s">
        <v>62</v>
      </c>
      <c r="B4" s="141" t="s">
        <v>217</v>
      </c>
      <c r="C4" s="142" t="s">
        <v>214</v>
      </c>
      <c r="D4" s="148">
        <f>'Pil Work '!H7</f>
        <v>1600</v>
      </c>
      <c r="E4" s="148">
        <v>950</v>
      </c>
      <c r="F4" s="144">
        <f>E4*D4</f>
        <v>1520000</v>
      </c>
      <c r="G4" s="135"/>
      <c r="H4" s="263">
        <f>J4*I4</f>
        <v>108</v>
      </c>
      <c r="I4" s="135">
        <v>0.3</v>
      </c>
      <c r="J4" s="136">
        <f>(40+3+2)*8</f>
        <v>360</v>
      </c>
      <c r="K4" s="137">
        <f>3.14*(0.5)^2</f>
        <v>0.78500000000000003</v>
      </c>
      <c r="L4" s="138">
        <f>40/0.25</f>
        <v>160</v>
      </c>
      <c r="M4" s="264" t="s">
        <v>218</v>
      </c>
      <c r="U4" s="145">
        <f>(2*3.14*0.5)^2+0.25^2*60</f>
        <v>13.6096</v>
      </c>
    </row>
    <row r="5" spans="1:21" s="150" customFormat="1" ht="15" customHeight="1" thickBot="1" x14ac:dyDescent="0.25">
      <c r="A5" s="140" t="s">
        <v>66</v>
      </c>
      <c r="B5" s="141" t="s">
        <v>80</v>
      </c>
      <c r="C5" s="142" t="s">
        <v>81</v>
      </c>
      <c r="D5" s="148">
        <f>'Pil Work '!Y7</f>
        <v>11593.230153388855</v>
      </c>
      <c r="E5" s="148">
        <v>285</v>
      </c>
      <c r="F5" s="144">
        <f t="shared" ref="F5:F6" si="0">E5*D5</f>
        <v>3304070.5937158237</v>
      </c>
      <c r="G5" s="149"/>
      <c r="H5" s="263">
        <f>J5*I5</f>
        <v>85.408000000000015</v>
      </c>
      <c r="I5" s="135">
        <v>0.17</v>
      </c>
      <c r="J5" s="136">
        <f>L4*K5</f>
        <v>502.40000000000003</v>
      </c>
      <c r="K5" s="137">
        <f>2*3.14*0.5</f>
        <v>3.14</v>
      </c>
      <c r="L5" s="138"/>
      <c r="M5" s="139"/>
    </row>
    <row r="6" spans="1:21" s="145" customFormat="1" ht="180" customHeight="1" x14ac:dyDescent="0.2">
      <c r="A6" s="140" t="s">
        <v>68</v>
      </c>
      <c r="B6" s="141" t="s">
        <v>120</v>
      </c>
      <c r="C6" s="142" t="s">
        <v>9</v>
      </c>
      <c r="D6" s="142">
        <f>'Pil Work '!H10</f>
        <v>2840</v>
      </c>
      <c r="E6" s="148">
        <v>525</v>
      </c>
      <c r="F6" s="144">
        <f t="shared" si="0"/>
        <v>1491000</v>
      </c>
      <c r="G6" s="135">
        <f>D6*2.9%</f>
        <v>82.36</v>
      </c>
      <c r="H6" s="137">
        <v>223</v>
      </c>
      <c r="I6" s="265">
        <f>H6*G6</f>
        <v>18366.28</v>
      </c>
      <c r="J6" s="137">
        <f>H6*I6</f>
        <v>4095680.44</v>
      </c>
      <c r="K6" s="135"/>
      <c r="L6" s="138"/>
      <c r="M6" s="139"/>
      <c r="N6" s="145">
        <f>(2*3.14*0.5)^2+(0.25^2*180)</f>
        <v>21.1096</v>
      </c>
      <c r="Q6" s="266" t="s">
        <v>71</v>
      </c>
      <c r="R6" s="267">
        <f>17/0.33</f>
        <v>51.515151515151516</v>
      </c>
      <c r="S6" s="267"/>
      <c r="T6" s="267"/>
      <c r="U6" s="268">
        <v>3.93</v>
      </c>
    </row>
    <row r="7" spans="1:21" s="145" customFormat="1" ht="121.5" customHeight="1" thickBot="1" x14ac:dyDescent="0.25">
      <c r="A7" s="852" t="s">
        <v>84</v>
      </c>
      <c r="B7" s="853"/>
      <c r="C7" s="158"/>
      <c r="D7" s="130"/>
      <c r="E7" s="158"/>
      <c r="F7" s="154">
        <f>SUM(F4:F6)</f>
        <v>6315070.5937158242</v>
      </c>
      <c r="G7" s="135"/>
      <c r="H7" s="135"/>
      <c r="I7" s="135"/>
      <c r="J7" s="135"/>
      <c r="K7" s="135"/>
      <c r="L7" s="138"/>
      <c r="Q7" s="269"/>
      <c r="R7" s="145">
        <f>19*6</f>
        <v>114</v>
      </c>
      <c r="S7" s="270">
        <f>R6*U6</f>
        <v>202.45454545454547</v>
      </c>
      <c r="T7" s="270"/>
      <c r="U7" s="271"/>
    </row>
    <row r="8" spans="1:21" s="145" customFormat="1" ht="24.95" customHeight="1" thickBot="1" x14ac:dyDescent="0.25">
      <c r="A8" s="708"/>
      <c r="B8" s="709"/>
      <c r="C8" s="155" t="s">
        <v>238</v>
      </c>
      <c r="D8" s="155" t="s">
        <v>239</v>
      </c>
      <c r="E8" s="155" t="s">
        <v>240</v>
      </c>
      <c r="F8" s="125" t="s">
        <v>241</v>
      </c>
      <c r="G8" s="135"/>
      <c r="H8" s="135"/>
      <c r="I8" s="135"/>
      <c r="J8" s="135"/>
      <c r="K8" s="135"/>
      <c r="L8" s="138"/>
      <c r="P8" s="145">
        <f>(3.14*0.625^2)*17</f>
        <v>20.8515625</v>
      </c>
      <c r="Q8" s="272">
        <v>70</v>
      </c>
      <c r="R8" s="145">
        <f>R7*0.3</f>
        <v>34.199999999999996</v>
      </c>
      <c r="S8" s="145">
        <f>S7*0.17</f>
        <v>34.417272727272731</v>
      </c>
    </row>
    <row r="9" spans="1:21" s="145" customFormat="1" ht="35.1" customHeight="1" x14ac:dyDescent="0.2">
      <c r="A9" s="854" t="s">
        <v>237</v>
      </c>
      <c r="B9" s="855"/>
      <c r="C9" s="142" t="s">
        <v>242</v>
      </c>
      <c r="D9" s="143">
        <f>D4</f>
        <v>1600</v>
      </c>
      <c r="E9" s="156">
        <f>F7</f>
        <v>6315070.5937158242</v>
      </c>
      <c r="F9" s="154">
        <f>E9/D9</f>
        <v>3946.9191210723902</v>
      </c>
      <c r="G9" s="135"/>
      <c r="H9" s="137"/>
      <c r="I9" s="135"/>
      <c r="J9" s="135"/>
      <c r="K9" s="135"/>
      <c r="L9" s="138"/>
      <c r="P9" s="145">
        <f>P8</f>
        <v>20.8515625</v>
      </c>
      <c r="Q9" s="145">
        <f>Q8/223</f>
        <v>0.31390134529147984</v>
      </c>
    </row>
    <row r="10" spans="1:21" s="150" customFormat="1" ht="14.25" x14ac:dyDescent="0.2">
      <c r="A10" s="246"/>
      <c r="B10" s="141"/>
      <c r="C10" s="149"/>
      <c r="D10" s="149"/>
      <c r="E10" s="149"/>
      <c r="F10" s="247"/>
      <c r="G10" s="149"/>
      <c r="H10" s="149"/>
      <c r="I10" s="149"/>
      <c r="J10" s="135"/>
      <c r="K10" s="135"/>
      <c r="L10" s="153"/>
      <c r="P10" s="150">
        <f>Q8/P8</f>
        <v>3.3570625702510304</v>
      </c>
      <c r="R10" s="150">
        <v>1</v>
      </c>
      <c r="S10" s="150">
        <f>R10*1.5%</f>
        <v>1.4999999999999999E-2</v>
      </c>
      <c r="T10" s="150">
        <v>223</v>
      </c>
      <c r="U10" s="150">
        <f>T10*S10</f>
        <v>3.3449999999999998</v>
      </c>
    </row>
    <row r="11" spans="1:21" s="150" customFormat="1" x14ac:dyDescent="0.2"/>
    <row r="12" spans="1:21" s="150" customFormat="1" x14ac:dyDescent="0.2"/>
    <row r="13" spans="1:21" s="150" customFormat="1" x14ac:dyDescent="0.2"/>
    <row r="14" spans="1:21" s="150" customFormat="1" x14ac:dyDescent="0.2"/>
    <row r="15" spans="1:21" s="150" customFormat="1" x14ac:dyDescent="0.2"/>
    <row r="16" spans="1:21" s="150" customFormat="1" x14ac:dyDescent="0.2"/>
    <row r="17" s="150" customFormat="1" x14ac:dyDescent="0.2"/>
    <row r="18" s="150" customFormat="1" x14ac:dyDescent="0.2"/>
    <row r="19" s="150" customFormat="1" x14ac:dyDescent="0.2"/>
    <row r="20" s="150" customFormat="1" x14ac:dyDescent="0.2"/>
    <row r="21" s="150" customFormat="1" x14ac:dyDescent="0.2"/>
    <row r="22" s="150" customFormat="1" x14ac:dyDescent="0.2"/>
    <row r="23" s="150" customFormat="1" x14ac:dyDescent="0.2"/>
    <row r="24" s="150" customFormat="1" x14ac:dyDescent="0.2"/>
    <row r="25" s="150" customFormat="1" x14ac:dyDescent="0.2"/>
    <row r="26" s="150" customFormat="1" x14ac:dyDescent="0.2"/>
    <row r="27" s="150" customFormat="1" x14ac:dyDescent="0.2"/>
    <row r="28" s="150" customFormat="1" x14ac:dyDescent="0.2"/>
    <row r="29" s="150" customFormat="1" x14ac:dyDescent="0.2"/>
    <row r="30" s="150" customFormat="1" x14ac:dyDescent="0.2"/>
    <row r="31" s="150" customFormat="1" x14ac:dyDescent="0.2"/>
    <row r="32" s="150" customFormat="1" x14ac:dyDescent="0.2"/>
    <row r="33" s="150" customFormat="1" x14ac:dyDescent="0.2"/>
    <row r="34" s="150" customFormat="1" x14ac:dyDescent="0.2"/>
    <row r="35" s="150" customFormat="1" x14ac:dyDescent="0.2"/>
    <row r="36" s="150" customFormat="1" x14ac:dyDescent="0.2"/>
    <row r="37" s="150" customFormat="1" x14ac:dyDescent="0.2"/>
    <row r="38" s="150" customFormat="1" x14ac:dyDescent="0.2"/>
    <row r="39" s="150" customFormat="1" x14ac:dyDescent="0.2"/>
    <row r="40" s="150" customFormat="1" x14ac:dyDescent="0.2"/>
    <row r="41" s="150" customFormat="1" x14ac:dyDescent="0.2"/>
    <row r="42" s="150" customFormat="1" x14ac:dyDescent="0.2"/>
    <row r="43" s="150" customFormat="1" x14ac:dyDescent="0.2"/>
    <row r="44" s="150" customFormat="1" x14ac:dyDescent="0.2"/>
    <row r="45" s="150" customFormat="1" x14ac:dyDescent="0.2"/>
    <row r="46" s="150" customFormat="1" x14ac:dyDescent="0.2"/>
    <row r="47" s="150" customFormat="1" x14ac:dyDescent="0.2"/>
    <row r="48" s="150" customFormat="1" x14ac:dyDescent="0.2"/>
    <row r="49" s="150" customFormat="1" x14ac:dyDescent="0.2"/>
    <row r="50" s="150" customFormat="1" x14ac:dyDescent="0.2"/>
    <row r="51" s="150" customFormat="1" x14ac:dyDescent="0.2"/>
    <row r="52" s="150" customFormat="1" x14ac:dyDescent="0.2"/>
    <row r="53" s="150" customFormat="1" x14ac:dyDescent="0.2"/>
    <row r="54" s="150" customFormat="1" x14ac:dyDescent="0.2"/>
    <row r="55" s="150" customFormat="1" x14ac:dyDescent="0.2"/>
    <row r="56" s="150" customFormat="1" x14ac:dyDescent="0.2"/>
    <row r="57" s="150" customFormat="1" x14ac:dyDescent="0.2"/>
    <row r="58" s="150" customFormat="1" x14ac:dyDescent="0.2"/>
    <row r="59" s="150" customFormat="1" x14ac:dyDescent="0.2"/>
    <row r="60" s="150" customFormat="1" x14ac:dyDescent="0.2"/>
    <row r="61" s="150" customFormat="1" x14ac:dyDescent="0.2"/>
    <row r="62" s="150" customFormat="1" x14ac:dyDescent="0.2"/>
    <row r="63" s="150" customFormat="1" x14ac:dyDescent="0.2"/>
    <row r="64" s="150" customFormat="1" x14ac:dyDescent="0.2"/>
    <row r="65" s="150" customFormat="1" x14ac:dyDescent="0.2"/>
    <row r="66" s="150" customFormat="1" x14ac:dyDescent="0.2"/>
    <row r="67" s="150" customFormat="1" x14ac:dyDescent="0.2"/>
    <row r="68" s="150" customFormat="1" x14ac:dyDescent="0.2"/>
    <row r="69" s="150" customFormat="1" x14ac:dyDescent="0.2"/>
    <row r="70" s="150" customFormat="1" x14ac:dyDescent="0.2"/>
    <row r="71" s="150" customFormat="1" x14ac:dyDescent="0.2"/>
    <row r="72" s="150" customFormat="1" x14ac:dyDescent="0.2"/>
    <row r="73" s="150" customFormat="1" x14ac:dyDescent="0.2"/>
    <row r="74" s="150" customFormat="1" x14ac:dyDescent="0.2"/>
    <row r="75" s="150" customFormat="1" x14ac:dyDescent="0.2"/>
    <row r="76" s="150" customFormat="1" x14ac:dyDescent="0.2"/>
    <row r="77" s="150" customFormat="1" x14ac:dyDescent="0.2"/>
    <row r="78" s="150" customFormat="1" x14ac:dyDescent="0.2"/>
    <row r="79" s="150" customFormat="1" x14ac:dyDescent="0.2"/>
    <row r="80" s="150" customFormat="1" x14ac:dyDescent="0.2"/>
    <row r="81" s="150" customFormat="1" x14ac:dyDescent="0.2"/>
    <row r="82" s="150" customFormat="1" x14ac:dyDescent="0.2"/>
    <row r="83" s="150" customFormat="1" x14ac:dyDescent="0.2"/>
    <row r="84" s="150" customFormat="1" x14ac:dyDescent="0.2"/>
    <row r="85" s="150" customFormat="1" x14ac:dyDescent="0.2"/>
    <row r="86" s="150" customFormat="1" x14ac:dyDescent="0.2"/>
    <row r="87" s="150" customFormat="1" x14ac:dyDescent="0.2"/>
    <row r="88" s="150" customFormat="1" x14ac:dyDescent="0.2"/>
    <row r="89" s="150" customFormat="1" x14ac:dyDescent="0.2"/>
    <row r="90" s="150" customFormat="1" x14ac:dyDescent="0.2"/>
    <row r="91" s="150" customFormat="1" x14ac:dyDescent="0.2"/>
    <row r="92" s="150" customFormat="1" x14ac:dyDescent="0.2"/>
    <row r="93" s="150" customFormat="1" x14ac:dyDescent="0.2"/>
    <row r="94" s="150" customFormat="1" x14ac:dyDescent="0.2"/>
    <row r="95" s="150" customFormat="1" x14ac:dyDescent="0.2"/>
    <row r="96" s="150" customFormat="1" x14ac:dyDescent="0.2"/>
    <row r="97" s="150" customFormat="1" x14ac:dyDescent="0.2"/>
    <row r="98" s="150" customFormat="1" x14ac:dyDescent="0.2"/>
    <row r="99" s="150" customFormat="1" x14ac:dyDescent="0.2"/>
    <row r="100" s="150" customFormat="1" x14ac:dyDescent="0.2"/>
    <row r="101" s="150" customFormat="1" x14ac:dyDescent="0.2"/>
    <row r="102" s="150" customFormat="1" x14ac:dyDescent="0.2"/>
    <row r="103" s="150" customFormat="1" x14ac:dyDescent="0.2"/>
    <row r="104" s="150" customFormat="1" x14ac:dyDescent="0.2"/>
    <row r="105" s="150" customFormat="1" x14ac:dyDescent="0.2"/>
    <row r="106" s="150" customFormat="1" x14ac:dyDescent="0.2"/>
    <row r="107" s="150" customFormat="1" x14ac:dyDescent="0.2"/>
    <row r="108" s="150" customFormat="1" x14ac:dyDescent="0.2"/>
    <row r="109" s="150" customFormat="1" x14ac:dyDescent="0.2"/>
    <row r="110" s="150" customFormat="1" x14ac:dyDescent="0.2"/>
    <row r="111" s="150" customFormat="1" x14ac:dyDescent="0.2"/>
    <row r="112" s="150" customFormat="1" x14ac:dyDescent="0.2"/>
    <row r="113" s="150" customFormat="1" x14ac:dyDescent="0.2"/>
    <row r="114" s="150" customFormat="1" x14ac:dyDescent="0.2"/>
    <row r="115" s="150" customFormat="1" x14ac:dyDescent="0.2"/>
    <row r="116" s="150" customFormat="1" x14ac:dyDescent="0.2"/>
    <row r="117" s="150" customFormat="1" x14ac:dyDescent="0.2"/>
    <row r="118" s="150" customFormat="1" x14ac:dyDescent="0.2"/>
    <row r="119" s="150" customFormat="1" x14ac:dyDescent="0.2"/>
    <row r="120" s="150" customFormat="1" x14ac:dyDescent="0.2"/>
    <row r="121" s="150" customFormat="1" x14ac:dyDescent="0.2"/>
    <row r="122" s="150" customFormat="1" x14ac:dyDescent="0.2"/>
    <row r="123" s="150" customFormat="1" x14ac:dyDescent="0.2"/>
    <row r="124" s="150" customFormat="1" x14ac:dyDescent="0.2"/>
    <row r="125" s="150" customFormat="1" x14ac:dyDescent="0.2"/>
    <row r="126" s="150" customFormat="1" x14ac:dyDescent="0.2"/>
    <row r="127" s="150" customFormat="1" x14ac:dyDescent="0.2"/>
    <row r="128" s="150" customFormat="1" x14ac:dyDescent="0.2"/>
    <row r="129" s="150" customFormat="1" x14ac:dyDescent="0.2"/>
    <row r="130" s="150" customFormat="1" x14ac:dyDescent="0.2"/>
    <row r="131" s="150" customFormat="1" x14ac:dyDescent="0.2"/>
    <row r="132" s="150" customFormat="1" x14ac:dyDescent="0.2"/>
    <row r="133" s="150" customFormat="1" x14ac:dyDescent="0.2"/>
    <row r="134" s="150" customFormat="1" x14ac:dyDescent="0.2"/>
    <row r="135" s="150" customFormat="1" x14ac:dyDescent="0.2"/>
    <row r="136" s="150" customFormat="1" x14ac:dyDescent="0.2"/>
    <row r="137" s="150" customFormat="1" x14ac:dyDescent="0.2"/>
    <row r="138" s="150" customFormat="1" x14ac:dyDescent="0.2"/>
    <row r="139" s="150" customFormat="1" x14ac:dyDescent="0.2"/>
    <row r="140" s="150" customFormat="1" x14ac:dyDescent="0.2"/>
    <row r="141" s="150" customFormat="1" x14ac:dyDescent="0.2"/>
    <row r="142" s="150" customFormat="1" x14ac:dyDescent="0.2"/>
    <row r="143" s="150" customFormat="1" x14ac:dyDescent="0.2"/>
    <row r="144" s="150" customFormat="1" x14ac:dyDescent="0.2"/>
    <row r="145" s="150" customFormat="1" x14ac:dyDescent="0.2"/>
    <row r="146" s="150" customFormat="1" x14ac:dyDescent="0.2"/>
    <row r="147" s="150" customFormat="1" x14ac:dyDescent="0.2"/>
    <row r="148" s="150" customFormat="1" x14ac:dyDescent="0.2"/>
    <row r="149" s="150" customFormat="1" x14ac:dyDescent="0.2"/>
    <row r="150" s="150" customFormat="1" x14ac:dyDescent="0.2"/>
    <row r="151" s="150" customFormat="1" x14ac:dyDescent="0.2"/>
    <row r="152" s="150" customFormat="1" x14ac:dyDescent="0.2"/>
    <row r="153" s="150" customFormat="1" x14ac:dyDescent="0.2"/>
    <row r="154" s="150" customFormat="1" x14ac:dyDescent="0.2"/>
    <row r="155" s="150" customFormat="1" x14ac:dyDescent="0.2"/>
    <row r="156" s="150" customFormat="1" x14ac:dyDescent="0.2"/>
    <row r="157" s="150" customFormat="1" x14ac:dyDescent="0.2"/>
    <row r="158" s="150" customFormat="1" x14ac:dyDescent="0.2"/>
    <row r="159" s="150" customFormat="1" x14ac:dyDescent="0.2"/>
    <row r="160" s="150" customFormat="1" x14ac:dyDescent="0.2"/>
    <row r="161" s="150" customFormat="1" x14ac:dyDescent="0.2"/>
    <row r="162" s="150" customFormat="1" x14ac:dyDescent="0.2"/>
    <row r="163" s="150" customFormat="1" x14ac:dyDescent="0.2"/>
    <row r="164" s="150" customFormat="1" x14ac:dyDescent="0.2"/>
    <row r="165" s="150" customFormat="1" x14ac:dyDescent="0.2"/>
    <row r="166" s="150" customFormat="1" x14ac:dyDescent="0.2"/>
    <row r="167" s="150" customFormat="1" x14ac:dyDescent="0.2"/>
    <row r="168" s="150" customFormat="1" x14ac:dyDescent="0.2"/>
    <row r="169" s="150" customFormat="1" x14ac:dyDescent="0.2"/>
    <row r="170" s="150" customFormat="1" x14ac:dyDescent="0.2"/>
    <row r="171" s="150" customFormat="1" x14ac:dyDescent="0.2"/>
    <row r="172" s="150" customFormat="1" x14ac:dyDescent="0.2"/>
    <row r="173" s="150" customFormat="1" x14ac:dyDescent="0.2"/>
    <row r="174" s="150" customFormat="1" x14ac:dyDescent="0.2"/>
    <row r="175" s="150" customFormat="1" x14ac:dyDescent="0.2"/>
    <row r="176" s="150" customFormat="1" x14ac:dyDescent="0.2"/>
    <row r="177" s="150" customFormat="1" x14ac:dyDescent="0.2"/>
    <row r="178" s="150" customFormat="1" x14ac:dyDescent="0.2"/>
    <row r="179" s="150" customFormat="1" x14ac:dyDescent="0.2"/>
    <row r="180" s="150" customFormat="1" x14ac:dyDescent="0.2"/>
    <row r="181" s="150" customFormat="1" x14ac:dyDescent="0.2"/>
    <row r="182" s="150" customFormat="1" x14ac:dyDescent="0.2"/>
    <row r="183" s="150" customFormat="1" x14ac:dyDescent="0.2"/>
    <row r="184" s="150" customFormat="1" x14ac:dyDescent="0.2"/>
    <row r="185" s="150" customFormat="1" x14ac:dyDescent="0.2"/>
    <row r="186" s="150" customFormat="1" x14ac:dyDescent="0.2"/>
    <row r="187" s="150" customFormat="1" x14ac:dyDescent="0.2"/>
    <row r="188" s="150" customFormat="1" x14ac:dyDescent="0.2"/>
    <row r="189" s="150" customFormat="1" x14ac:dyDescent="0.2"/>
    <row r="190" s="150" customFormat="1" x14ac:dyDescent="0.2"/>
    <row r="191" s="150" customFormat="1" x14ac:dyDescent="0.2"/>
    <row r="192" s="150" customFormat="1" x14ac:dyDescent="0.2"/>
    <row r="193" s="150" customFormat="1" x14ac:dyDescent="0.2"/>
    <row r="194" s="150" customFormat="1" x14ac:dyDescent="0.2"/>
    <row r="195" s="150" customFormat="1" x14ac:dyDescent="0.2"/>
    <row r="196" s="150" customFormat="1" x14ac:dyDescent="0.2"/>
    <row r="197" s="150" customFormat="1" x14ac:dyDescent="0.2"/>
    <row r="198" s="150" customFormat="1" x14ac:dyDescent="0.2"/>
    <row r="199" s="150" customFormat="1" x14ac:dyDescent="0.2"/>
    <row r="200" s="150" customFormat="1" x14ac:dyDescent="0.2"/>
    <row r="201" s="150" customFormat="1" x14ac:dyDescent="0.2"/>
    <row r="202" s="150" customFormat="1" x14ac:dyDescent="0.2"/>
    <row r="203" s="150" customFormat="1" x14ac:dyDescent="0.2"/>
    <row r="204" s="150" customFormat="1" x14ac:dyDescent="0.2"/>
    <row r="205" s="150" customFormat="1" x14ac:dyDescent="0.2"/>
    <row r="206" s="150" customFormat="1" x14ac:dyDescent="0.2"/>
    <row r="207" s="150" customFormat="1" x14ac:dyDescent="0.2"/>
    <row r="208" s="150" customFormat="1" x14ac:dyDescent="0.2"/>
    <row r="209" s="150" customFormat="1" x14ac:dyDescent="0.2"/>
    <row r="210" s="150" customFormat="1" x14ac:dyDescent="0.2"/>
    <row r="211" s="150" customFormat="1" x14ac:dyDescent="0.2"/>
    <row r="212" s="150" customFormat="1" x14ac:dyDescent="0.2"/>
    <row r="213" s="150" customFormat="1" x14ac:dyDescent="0.2"/>
    <row r="214" s="150" customFormat="1" x14ac:dyDescent="0.2"/>
    <row r="215" s="150" customFormat="1" x14ac:dyDescent="0.2"/>
    <row r="216" s="150" customFormat="1" x14ac:dyDescent="0.2"/>
    <row r="217" s="150" customFormat="1" x14ac:dyDescent="0.2"/>
    <row r="218" s="150" customFormat="1" x14ac:dyDescent="0.2"/>
    <row r="219" s="150" customFormat="1" x14ac:dyDescent="0.2"/>
    <row r="220" s="150" customFormat="1" x14ac:dyDescent="0.2"/>
    <row r="221" s="150" customFormat="1" x14ac:dyDescent="0.2"/>
    <row r="222" s="150" customFormat="1" x14ac:dyDescent="0.2"/>
    <row r="223" s="150" customFormat="1" x14ac:dyDescent="0.2"/>
    <row r="224" s="150" customFormat="1" x14ac:dyDescent="0.2"/>
    <row r="225" s="150" customFormat="1" x14ac:dyDescent="0.2"/>
    <row r="226" s="150" customFormat="1" x14ac:dyDescent="0.2"/>
    <row r="227" s="150" customFormat="1" x14ac:dyDescent="0.2"/>
    <row r="228" s="150" customFormat="1" x14ac:dyDescent="0.2"/>
    <row r="229" s="150" customFormat="1" x14ac:dyDescent="0.2"/>
    <row r="230" s="150" customFormat="1" x14ac:dyDescent="0.2"/>
    <row r="231" s="150" customFormat="1" x14ac:dyDescent="0.2"/>
    <row r="232" s="150" customFormat="1" x14ac:dyDescent="0.2"/>
    <row r="233" s="150" customFormat="1" x14ac:dyDescent="0.2"/>
    <row r="234" s="150" customFormat="1" x14ac:dyDescent="0.2"/>
    <row r="235" s="150" customFormat="1" x14ac:dyDescent="0.2"/>
    <row r="236" s="150" customFormat="1" x14ac:dyDescent="0.2"/>
    <row r="237" s="150" customFormat="1" x14ac:dyDescent="0.2"/>
    <row r="238" s="150" customFormat="1" x14ac:dyDescent="0.2"/>
    <row r="239" s="150" customFormat="1" x14ac:dyDescent="0.2"/>
    <row r="240" s="150" customFormat="1" x14ac:dyDescent="0.2"/>
    <row r="241" s="150" customFormat="1" x14ac:dyDescent="0.2"/>
    <row r="242" s="150" customFormat="1" x14ac:dyDescent="0.2"/>
    <row r="243" s="150" customFormat="1" x14ac:dyDescent="0.2"/>
    <row r="244" s="150" customFormat="1" x14ac:dyDescent="0.2"/>
    <row r="245" s="150" customFormat="1" x14ac:dyDescent="0.2"/>
    <row r="246" s="150" customFormat="1" x14ac:dyDescent="0.2"/>
    <row r="247" s="150" customFormat="1" x14ac:dyDescent="0.2"/>
    <row r="248" s="150" customFormat="1" x14ac:dyDescent="0.2"/>
    <row r="249" s="150" customFormat="1" x14ac:dyDescent="0.2"/>
    <row r="250" s="150" customFormat="1" x14ac:dyDescent="0.2"/>
    <row r="251" s="150" customFormat="1" x14ac:dyDescent="0.2"/>
    <row r="252" s="150" customFormat="1" x14ac:dyDescent="0.2"/>
    <row r="253" s="150" customFormat="1" x14ac:dyDescent="0.2"/>
    <row r="254" s="150" customFormat="1" x14ac:dyDescent="0.2"/>
    <row r="255" s="150" customFormat="1" x14ac:dyDescent="0.2"/>
    <row r="256" s="150" customFormat="1" x14ac:dyDescent="0.2"/>
    <row r="257" s="150" customFormat="1" x14ac:dyDescent="0.2"/>
    <row r="258" s="150" customFormat="1" x14ac:dyDescent="0.2"/>
    <row r="259" s="150" customFormat="1" x14ac:dyDescent="0.2"/>
    <row r="260" s="150" customFormat="1" x14ac:dyDescent="0.2"/>
    <row r="261" s="150" customFormat="1" x14ac:dyDescent="0.2"/>
    <row r="262" s="26" customFormat="1" x14ac:dyDescent="0.2"/>
    <row r="263" s="26" customFormat="1" x14ac:dyDescent="0.2"/>
    <row r="264" s="26" customFormat="1" x14ac:dyDescent="0.2"/>
    <row r="265" s="26" customFormat="1" x14ac:dyDescent="0.2"/>
    <row r="266" s="26" customFormat="1" x14ac:dyDescent="0.2"/>
    <row r="267" s="26" customFormat="1" x14ac:dyDescent="0.2"/>
    <row r="268" s="26" customFormat="1" x14ac:dyDescent="0.2"/>
    <row r="269" s="26" customFormat="1" x14ac:dyDescent="0.2"/>
    <row r="270" s="26" customFormat="1" x14ac:dyDescent="0.2"/>
    <row r="271" s="26" customFormat="1" x14ac:dyDescent="0.2"/>
    <row r="272" s="26" customFormat="1" x14ac:dyDescent="0.2"/>
    <row r="273" s="26" customFormat="1" x14ac:dyDescent="0.2"/>
    <row r="274" s="26" customFormat="1" x14ac:dyDescent="0.2"/>
    <row r="275" s="26" customFormat="1" x14ac:dyDescent="0.2"/>
    <row r="276" s="26" customFormat="1" x14ac:dyDescent="0.2"/>
    <row r="277" s="26" customFormat="1" x14ac:dyDescent="0.2"/>
    <row r="278" s="26" customFormat="1" x14ac:dyDescent="0.2"/>
    <row r="279" s="26" customFormat="1" x14ac:dyDescent="0.2"/>
    <row r="280" s="26" customFormat="1" x14ac:dyDescent="0.2"/>
    <row r="281" s="26" customFormat="1" x14ac:dyDescent="0.2"/>
    <row r="282" s="26" customFormat="1" x14ac:dyDescent="0.2"/>
    <row r="283" s="26" customFormat="1" x14ac:dyDescent="0.2"/>
    <row r="284" s="26" customFormat="1" x14ac:dyDescent="0.2"/>
    <row r="285" s="26" customFormat="1" x14ac:dyDescent="0.2"/>
    <row r="286" s="26" customFormat="1" x14ac:dyDescent="0.2"/>
    <row r="287" s="26" customFormat="1" x14ac:dyDescent="0.2"/>
    <row r="288" s="26" customFormat="1" x14ac:dyDescent="0.2"/>
    <row r="289" s="26" customFormat="1" x14ac:dyDescent="0.2"/>
    <row r="290" s="26" customFormat="1" x14ac:dyDescent="0.2"/>
    <row r="291" s="26" customFormat="1" x14ac:dyDescent="0.2"/>
    <row r="292" s="26" customFormat="1" x14ac:dyDescent="0.2"/>
    <row r="293" s="26" customFormat="1" x14ac:dyDescent="0.2"/>
    <row r="294" s="26" customFormat="1" x14ac:dyDescent="0.2"/>
    <row r="295" s="26" customFormat="1" x14ac:dyDescent="0.2"/>
    <row r="296" s="26" customFormat="1" x14ac:dyDescent="0.2"/>
    <row r="297" s="26" customFormat="1" x14ac:dyDescent="0.2"/>
    <row r="298" s="26" customFormat="1" x14ac:dyDescent="0.2"/>
    <row r="299" s="26" customFormat="1" x14ac:dyDescent="0.2"/>
    <row r="300" s="26" customFormat="1" x14ac:dyDescent="0.2"/>
    <row r="301" s="26" customFormat="1" x14ac:dyDescent="0.2"/>
    <row r="302" s="26" customFormat="1" x14ac:dyDescent="0.2"/>
    <row r="303" s="26" customFormat="1" x14ac:dyDescent="0.2"/>
    <row r="304" s="26" customFormat="1" x14ac:dyDescent="0.2"/>
    <row r="305" s="26" customFormat="1" x14ac:dyDescent="0.2"/>
    <row r="306" s="26" customFormat="1" x14ac:dyDescent="0.2"/>
    <row r="307" s="26" customFormat="1" x14ac:dyDescent="0.2"/>
    <row r="308" s="26" customFormat="1" x14ac:dyDescent="0.2"/>
    <row r="309" s="26" customFormat="1" x14ac:dyDescent="0.2"/>
    <row r="310" s="26" customFormat="1" x14ac:dyDescent="0.2"/>
    <row r="311" s="26" customFormat="1" x14ac:dyDescent="0.2"/>
    <row r="312" s="26" customFormat="1" x14ac:dyDescent="0.2"/>
    <row r="313" s="26" customFormat="1" x14ac:dyDescent="0.2"/>
    <row r="314" s="26" customFormat="1" x14ac:dyDescent="0.2"/>
    <row r="315" s="26" customFormat="1" x14ac:dyDescent="0.2"/>
    <row r="316" s="26" customFormat="1" x14ac:dyDescent="0.2"/>
    <row r="317" s="26" customFormat="1" x14ac:dyDescent="0.2"/>
    <row r="318" s="26" customFormat="1" x14ac:dyDescent="0.2"/>
    <row r="319" s="26" customFormat="1" x14ac:dyDescent="0.2"/>
    <row r="320" s="26" customFormat="1" x14ac:dyDescent="0.2"/>
    <row r="321" s="26" customFormat="1" x14ac:dyDescent="0.2"/>
    <row r="322" s="26" customFormat="1" x14ac:dyDescent="0.2"/>
    <row r="323" s="26" customFormat="1" x14ac:dyDescent="0.2"/>
    <row r="324" s="26" customFormat="1" x14ac:dyDescent="0.2"/>
    <row r="325" s="26" customFormat="1" x14ac:dyDescent="0.2"/>
    <row r="326" s="26" customFormat="1" x14ac:dyDescent="0.2"/>
    <row r="327" s="26" customFormat="1" x14ac:dyDescent="0.2"/>
    <row r="328" s="26" customFormat="1" x14ac:dyDescent="0.2"/>
    <row r="329" s="26" customFormat="1" x14ac:dyDescent="0.2"/>
    <row r="330" s="26" customFormat="1" x14ac:dyDescent="0.2"/>
    <row r="331" s="26" customFormat="1" x14ac:dyDescent="0.2"/>
    <row r="332" s="26" customFormat="1" x14ac:dyDescent="0.2"/>
    <row r="333" s="26" customFormat="1" x14ac:dyDescent="0.2"/>
    <row r="334" s="26" customFormat="1" x14ac:dyDescent="0.2"/>
    <row r="335" s="26" customFormat="1" x14ac:dyDescent="0.2"/>
    <row r="336" s="26" customFormat="1" x14ac:dyDescent="0.2"/>
    <row r="337" s="26" customFormat="1" x14ac:dyDescent="0.2"/>
    <row r="338" s="26" customFormat="1" x14ac:dyDescent="0.2"/>
    <row r="339" s="26" customFormat="1" x14ac:dyDescent="0.2"/>
    <row r="340" s="26" customFormat="1" x14ac:dyDescent="0.2"/>
    <row r="341" s="26" customFormat="1" x14ac:dyDescent="0.2"/>
    <row r="342" s="26" customFormat="1" x14ac:dyDescent="0.2"/>
    <row r="343" s="26" customFormat="1" x14ac:dyDescent="0.2"/>
    <row r="344" s="26" customFormat="1" x14ac:dyDescent="0.2"/>
    <row r="345" s="26" customFormat="1" x14ac:dyDescent="0.2"/>
    <row r="346" s="26" customFormat="1" x14ac:dyDescent="0.2"/>
    <row r="347" s="26" customFormat="1" x14ac:dyDescent="0.2"/>
    <row r="348" s="26" customFormat="1" x14ac:dyDescent="0.2"/>
    <row r="349" s="26" customFormat="1" x14ac:dyDescent="0.2"/>
    <row r="350" s="26" customFormat="1" x14ac:dyDescent="0.2"/>
    <row r="351" s="26" customFormat="1" x14ac:dyDescent="0.2"/>
    <row r="352" s="26" customFormat="1" x14ac:dyDescent="0.2"/>
    <row r="353" s="26" customFormat="1" x14ac:dyDescent="0.2"/>
    <row r="354" s="26" customFormat="1" x14ac:dyDescent="0.2"/>
    <row r="355" s="26" customFormat="1" x14ac:dyDescent="0.2"/>
    <row r="356" s="26" customFormat="1" x14ac:dyDescent="0.2"/>
    <row r="357" s="26" customFormat="1" x14ac:dyDescent="0.2"/>
    <row r="358" s="26" customFormat="1" x14ac:dyDescent="0.2"/>
    <row r="359" s="26" customFormat="1" x14ac:dyDescent="0.2"/>
    <row r="360" s="26" customFormat="1" x14ac:dyDescent="0.2"/>
    <row r="361" s="26" customFormat="1" x14ac:dyDescent="0.2"/>
    <row r="362" s="26" customFormat="1" x14ac:dyDescent="0.2"/>
    <row r="363" s="26" customFormat="1" x14ac:dyDescent="0.2"/>
    <row r="364" s="26" customFormat="1" x14ac:dyDescent="0.2"/>
    <row r="365" s="26" customFormat="1" x14ac:dyDescent="0.2"/>
    <row r="366" s="26" customFormat="1" x14ac:dyDescent="0.2"/>
    <row r="367" s="26" customFormat="1" x14ac:dyDescent="0.2"/>
    <row r="368" s="26" customFormat="1" x14ac:dyDescent="0.2"/>
    <row r="369" s="26" customFormat="1" x14ac:dyDescent="0.2"/>
    <row r="370" s="26" customFormat="1" x14ac:dyDescent="0.2"/>
    <row r="371" s="26" customFormat="1" x14ac:dyDescent="0.2"/>
    <row r="372" s="26" customFormat="1" x14ac:dyDescent="0.2"/>
    <row r="373" s="26" customFormat="1" x14ac:dyDescent="0.2"/>
    <row r="374" s="26" customFormat="1" x14ac:dyDescent="0.2"/>
    <row r="375" s="26" customFormat="1" x14ac:dyDescent="0.2"/>
    <row r="376" s="26" customFormat="1" x14ac:dyDescent="0.2"/>
    <row r="377" s="26" customFormat="1" x14ac:dyDescent="0.2"/>
    <row r="378" s="26" customFormat="1" x14ac:dyDescent="0.2"/>
    <row r="379" s="26" customFormat="1" x14ac:dyDescent="0.2"/>
    <row r="380" s="26" customFormat="1" x14ac:dyDescent="0.2"/>
    <row r="381" s="26" customFormat="1" x14ac:dyDescent="0.2"/>
    <row r="382" s="26" customFormat="1" x14ac:dyDescent="0.2"/>
    <row r="383" s="26" customFormat="1" x14ac:dyDescent="0.2"/>
    <row r="384" s="26" customFormat="1" x14ac:dyDescent="0.2"/>
    <row r="385" s="26" customFormat="1" x14ac:dyDescent="0.2"/>
    <row r="386" s="26" customFormat="1" x14ac:dyDescent="0.2"/>
    <row r="387" s="26" customFormat="1" x14ac:dyDescent="0.2"/>
    <row r="388" s="26" customFormat="1" x14ac:dyDescent="0.2"/>
    <row r="389" s="26" customFormat="1" x14ac:dyDescent="0.2"/>
    <row r="390" s="26" customFormat="1" x14ac:dyDescent="0.2"/>
    <row r="391" s="26" customFormat="1" x14ac:dyDescent="0.2"/>
    <row r="392" s="26" customFormat="1" x14ac:dyDescent="0.2"/>
    <row r="393" s="26" customFormat="1" x14ac:dyDescent="0.2"/>
    <row r="394" s="26" customFormat="1" x14ac:dyDescent="0.2"/>
    <row r="395" s="26" customFormat="1" x14ac:dyDescent="0.2"/>
    <row r="396" s="26" customFormat="1" x14ac:dyDescent="0.2"/>
    <row r="397" s="26" customFormat="1" x14ac:dyDescent="0.2"/>
    <row r="398" s="26" customFormat="1" x14ac:dyDescent="0.2"/>
    <row r="399" s="26" customFormat="1" x14ac:dyDescent="0.2"/>
    <row r="400" s="26" customFormat="1" x14ac:dyDescent="0.2"/>
    <row r="401" s="26" customFormat="1" x14ac:dyDescent="0.2"/>
    <row r="402" s="26" customFormat="1" x14ac:dyDescent="0.2"/>
    <row r="403" s="26" customFormat="1" x14ac:dyDescent="0.2"/>
    <row r="404" s="26" customFormat="1" x14ac:dyDescent="0.2"/>
    <row r="405" s="26" customFormat="1" x14ac:dyDescent="0.2"/>
    <row r="406" s="26" customFormat="1" x14ac:dyDescent="0.2"/>
    <row r="407" s="26" customFormat="1" x14ac:dyDescent="0.2"/>
    <row r="408" s="26" customFormat="1" x14ac:dyDescent="0.2"/>
    <row r="409" s="26" customFormat="1" x14ac:dyDescent="0.2"/>
    <row r="410" s="26" customFormat="1" x14ac:dyDescent="0.2"/>
    <row r="411" s="26" customFormat="1" x14ac:dyDescent="0.2"/>
    <row r="412" s="26" customFormat="1" x14ac:dyDescent="0.2"/>
    <row r="413" s="26" customFormat="1" x14ac:dyDescent="0.2"/>
    <row r="414" s="26" customFormat="1" x14ac:dyDescent="0.2"/>
    <row r="415" s="26" customFormat="1" x14ac:dyDescent="0.2"/>
    <row r="416" s="26" customFormat="1" x14ac:dyDescent="0.2"/>
    <row r="417" s="26" customFormat="1" x14ac:dyDescent="0.2"/>
    <row r="418" s="26" customFormat="1" x14ac:dyDescent="0.2"/>
    <row r="419" s="26" customFormat="1" x14ac:dyDescent="0.2"/>
    <row r="420" s="26" customFormat="1" x14ac:dyDescent="0.2"/>
    <row r="421" s="26" customFormat="1" x14ac:dyDescent="0.2"/>
    <row r="422" s="26" customFormat="1" x14ac:dyDescent="0.2"/>
    <row r="423" s="26" customFormat="1" x14ac:dyDescent="0.2"/>
    <row r="424" s="26" customFormat="1" x14ac:dyDescent="0.2"/>
    <row r="425" s="26" customFormat="1" x14ac:dyDescent="0.2"/>
    <row r="426" s="26" customFormat="1" x14ac:dyDescent="0.2"/>
    <row r="427" s="26" customFormat="1" x14ac:dyDescent="0.2"/>
    <row r="428" s="26" customFormat="1" x14ac:dyDescent="0.2"/>
    <row r="429" s="26" customFormat="1" x14ac:dyDescent="0.2"/>
    <row r="430" s="26" customFormat="1" x14ac:dyDescent="0.2"/>
    <row r="431" s="26" customFormat="1" x14ac:dyDescent="0.2"/>
    <row r="432" s="26" customFormat="1" x14ac:dyDescent="0.2"/>
    <row r="433" s="26" customFormat="1" x14ac:dyDescent="0.2"/>
    <row r="434" s="26" customFormat="1" x14ac:dyDescent="0.2"/>
    <row r="435" s="26" customFormat="1" x14ac:dyDescent="0.2"/>
    <row r="436" s="26" customFormat="1" x14ac:dyDescent="0.2"/>
    <row r="437" s="26" customFormat="1" x14ac:dyDescent="0.2"/>
    <row r="438" s="26" customFormat="1" x14ac:dyDescent="0.2"/>
  </sheetData>
  <mergeCells count="4">
    <mergeCell ref="A1:F1"/>
    <mergeCell ref="A7:B7"/>
    <mergeCell ref="A9:B9"/>
    <mergeCell ref="A8:B8"/>
  </mergeCells>
  <pageMargins left="0.90551181102362199" right="0.70866141732283505" top="1.14173228346457" bottom="0.74803149606299202" header="0.31496062992126" footer="0.31496062992126"/>
  <pageSetup paperSize="9" scale="59" orientation="portrait" horizontalDpi="2400" verticalDpi="2400" r:id="rId1"/>
  <headerFooter>
    <oddHeader>&amp;C&amp;"Arial,Bold"&amp;14PROJECT:- PLOT NO. 05,  JOHAR BOULEVARD, SECTOR - C,  PHASE  V  D.H.A  ISLAMABAD.&amp;R&amp;"Arial,Bold" &amp;12Sub Structure</oddHeader>
    <oddFooter>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A450"/>
  <sheetViews>
    <sheetView view="pageBreakPreview" topLeftCell="A48" zoomScaleNormal="100" zoomScaleSheetLayoutView="100" workbookViewId="0">
      <selection activeCell="AP54" sqref="AP54"/>
    </sheetView>
  </sheetViews>
  <sheetFormatPr defaultRowHeight="12.75" x14ac:dyDescent="0.2"/>
  <cols>
    <col min="1" max="1" width="8.7109375" style="16" customWidth="1"/>
    <col min="2" max="2" width="60.85546875" style="16" customWidth="1"/>
    <col min="3" max="3" width="5.7109375" style="16" bestFit="1" customWidth="1"/>
    <col min="4" max="4" width="9" style="16" bestFit="1" customWidth="1"/>
    <col min="5" max="5" width="10.85546875" style="16" bestFit="1" customWidth="1"/>
    <col min="6" max="7" width="11" style="16" bestFit="1" customWidth="1"/>
    <col min="8" max="8" width="14.7109375" style="16" hidden="1" customWidth="1"/>
    <col min="9" max="9" width="5.7109375" style="16" hidden="1" customWidth="1"/>
    <col min="10" max="10" width="14.28515625" style="16" hidden="1" customWidth="1"/>
    <col min="11" max="11" width="15.140625" style="16" hidden="1" customWidth="1"/>
    <col min="12" max="15" width="5.7109375" style="16" hidden="1" customWidth="1"/>
    <col min="16" max="16" width="10.140625" style="16" hidden="1" customWidth="1"/>
    <col min="17" max="24" width="9.140625" style="16" hidden="1" customWidth="1"/>
    <col min="25" max="39" width="0" style="16" hidden="1" customWidth="1"/>
    <col min="40" max="16384" width="9.140625" style="16"/>
  </cols>
  <sheetData>
    <row r="1" spans="1:27" s="174" customFormat="1" ht="36" customHeight="1" thickTop="1" thickBot="1" x14ac:dyDescent="0.25">
      <c r="A1" s="710" t="str">
        <f>Foundation!A1</f>
        <v>SCHOOL &amp; SKILL CENTER AT BAIKER BALOCHISTAN</v>
      </c>
      <c r="B1" s="711"/>
      <c r="C1" s="711"/>
      <c r="D1" s="711"/>
      <c r="E1" s="711"/>
      <c r="F1" s="711"/>
      <c r="G1" s="711"/>
      <c r="H1" s="711"/>
      <c r="I1" s="305"/>
      <c r="J1" s="305"/>
      <c r="K1" s="305"/>
      <c r="L1" s="306"/>
    </row>
    <row r="2" spans="1:27" s="128" customFormat="1" ht="22.5" customHeight="1" thickTop="1" x14ac:dyDescent="0.2">
      <c r="A2" s="706" t="s">
        <v>91</v>
      </c>
      <c r="B2" s="707"/>
      <c r="C2" s="707"/>
      <c r="D2" s="707"/>
      <c r="E2" s="707"/>
      <c r="F2" s="707"/>
      <c r="G2" s="707"/>
      <c r="H2" s="126"/>
      <c r="I2" s="126"/>
      <c r="J2" s="126"/>
      <c r="K2" s="126"/>
      <c r="L2" s="126"/>
      <c r="M2" s="127"/>
    </row>
    <row r="3" spans="1:27" s="128" customFormat="1" ht="33.75" customHeight="1" x14ac:dyDescent="0.2">
      <c r="A3" s="129" t="s">
        <v>35</v>
      </c>
      <c r="B3" s="130" t="s">
        <v>36</v>
      </c>
      <c r="C3" s="130" t="s">
        <v>59</v>
      </c>
      <c r="D3" s="712" t="s">
        <v>581</v>
      </c>
      <c r="E3" s="130" t="s">
        <v>37</v>
      </c>
      <c r="F3" s="131" t="s">
        <v>60</v>
      </c>
      <c r="G3" s="131" t="s">
        <v>56</v>
      </c>
      <c r="H3" s="132"/>
      <c r="I3" s="132"/>
      <c r="J3" s="132"/>
      <c r="K3" s="132"/>
      <c r="L3" s="132"/>
      <c r="M3" s="133"/>
    </row>
    <row r="4" spans="1:27" s="128" customFormat="1" ht="22.5" customHeight="1" x14ac:dyDescent="0.2">
      <c r="A4" s="129"/>
      <c r="B4" s="134" t="s">
        <v>61</v>
      </c>
      <c r="C4" s="130"/>
      <c r="D4" s="713"/>
      <c r="E4" s="130"/>
      <c r="F4" s="131"/>
      <c r="G4" s="131"/>
      <c r="H4" s="132"/>
      <c r="I4" s="132"/>
      <c r="J4" s="135"/>
      <c r="K4" s="136"/>
      <c r="L4" s="137"/>
      <c r="M4" s="138"/>
      <c r="N4" s="139"/>
    </row>
    <row r="5" spans="1:27" s="145" customFormat="1" ht="108" customHeight="1" x14ac:dyDescent="0.25">
      <c r="A5" s="140" t="s">
        <v>62</v>
      </c>
      <c r="B5" s="141" t="s">
        <v>63</v>
      </c>
      <c r="C5" s="142"/>
      <c r="D5" s="142"/>
      <c r="E5" s="143"/>
      <c r="F5" s="589"/>
      <c r="G5" s="144"/>
      <c r="H5" s="135"/>
      <c r="I5" s="132"/>
      <c r="J5" s="135"/>
      <c r="K5" s="136"/>
      <c r="L5" s="137"/>
      <c r="M5" s="138"/>
      <c r="N5" s="139"/>
      <c r="AA5" s="145">
        <f>22490/35.31</f>
        <v>636.93004814500136</v>
      </c>
    </row>
    <row r="6" spans="1:27" s="150" customFormat="1" ht="30.75" customHeight="1" x14ac:dyDescent="0.25">
      <c r="A6" s="146" t="s">
        <v>64</v>
      </c>
      <c r="B6" s="554" t="s">
        <v>65</v>
      </c>
      <c r="C6" s="142" t="s">
        <v>9</v>
      </c>
      <c r="D6" s="142" t="s">
        <v>549</v>
      </c>
      <c r="E6" s="148">
        <f>Foundation!H12</f>
        <v>20111.7</v>
      </c>
      <c r="F6" s="590"/>
      <c r="G6" s="144"/>
      <c r="H6" s="149"/>
      <c r="I6" s="149"/>
      <c r="J6" s="135"/>
      <c r="K6" s="136"/>
      <c r="L6" s="137"/>
      <c r="M6" s="138"/>
      <c r="N6" s="139"/>
      <c r="Y6" s="150">
        <f>473/35.31</f>
        <v>13.395638629283487</v>
      </c>
    </row>
    <row r="7" spans="1:27" s="145" customFormat="1" ht="134.25" customHeight="1" x14ac:dyDescent="0.25">
      <c r="A7" s="140" t="s">
        <v>66</v>
      </c>
      <c r="B7" s="141" t="s">
        <v>67</v>
      </c>
      <c r="C7" s="142" t="s">
        <v>18</v>
      </c>
      <c r="D7" s="142" t="s">
        <v>548</v>
      </c>
      <c r="E7" s="558">
        <f>Foundation!H16</f>
        <v>4022.34</v>
      </c>
      <c r="F7" s="590"/>
      <c r="G7" s="144"/>
      <c r="H7" s="135"/>
      <c r="I7" s="135"/>
      <c r="J7" s="135"/>
      <c r="K7" s="135"/>
      <c r="L7" s="135"/>
      <c r="M7" s="138"/>
      <c r="N7" s="139"/>
      <c r="Y7" s="145">
        <f>373/10.76</f>
        <v>34.665427509293679</v>
      </c>
    </row>
    <row r="8" spans="1:27" s="145" customFormat="1" ht="121.5" customHeight="1" x14ac:dyDescent="0.25">
      <c r="A8" s="140" t="s">
        <v>68</v>
      </c>
      <c r="B8" s="141" t="s">
        <v>70</v>
      </c>
      <c r="C8" s="142" t="s">
        <v>9</v>
      </c>
      <c r="D8" s="561" t="s">
        <v>547</v>
      </c>
      <c r="E8" s="148">
        <f>Foundation!H21</f>
        <v>4023</v>
      </c>
      <c r="F8" s="590"/>
      <c r="G8" s="144"/>
      <c r="H8" s="135"/>
      <c r="I8" s="135"/>
      <c r="J8" s="135"/>
      <c r="K8" s="135"/>
      <c r="L8" s="135"/>
      <c r="M8" s="138"/>
      <c r="N8" s="139"/>
      <c r="Y8" s="145">
        <f>4285/35.31</f>
        <v>121.35372415746247</v>
      </c>
    </row>
    <row r="9" spans="1:27" s="145" customFormat="1" ht="93.75" customHeight="1" x14ac:dyDescent="0.25">
      <c r="A9" s="140" t="s">
        <v>69</v>
      </c>
      <c r="B9" s="141" t="s">
        <v>72</v>
      </c>
      <c r="C9" s="142"/>
      <c r="D9" s="142"/>
      <c r="E9" s="151"/>
      <c r="F9" s="590"/>
      <c r="G9" s="144"/>
      <c r="H9" s="135"/>
      <c r="I9" s="135"/>
      <c r="J9" s="135"/>
      <c r="K9" s="135"/>
      <c r="L9" s="135"/>
      <c r="M9" s="152"/>
      <c r="N9" s="139"/>
    </row>
    <row r="10" spans="1:27" s="150" customFormat="1" ht="15" customHeight="1" x14ac:dyDescent="0.25">
      <c r="A10" s="146" t="s">
        <v>64</v>
      </c>
      <c r="B10" s="554" t="s">
        <v>73</v>
      </c>
      <c r="C10" s="142" t="s">
        <v>9</v>
      </c>
      <c r="D10" s="142" t="s">
        <v>550</v>
      </c>
      <c r="E10" s="148">
        <f>Foundation!H26</f>
        <v>1005.75</v>
      </c>
      <c r="F10" s="590"/>
      <c r="G10" s="144"/>
      <c r="H10" s="149"/>
      <c r="I10" s="149"/>
      <c r="J10" s="149"/>
      <c r="K10" s="135"/>
      <c r="L10" s="135"/>
      <c r="M10" s="153"/>
      <c r="N10" s="139"/>
      <c r="Y10" s="150">
        <f>17162/35.31</f>
        <v>486.0379495893514</v>
      </c>
    </row>
    <row r="11" spans="1:27" s="145" customFormat="1" ht="164.25" customHeight="1" x14ac:dyDescent="0.25">
      <c r="A11" s="140" t="s">
        <v>71</v>
      </c>
      <c r="B11" s="141" t="s">
        <v>120</v>
      </c>
      <c r="C11" s="142"/>
      <c r="D11" s="142"/>
      <c r="E11" s="151"/>
      <c r="F11" s="590"/>
      <c r="G11" s="144"/>
      <c r="H11" s="135"/>
      <c r="I11" s="135"/>
      <c r="J11" s="137"/>
      <c r="K11" s="135"/>
      <c r="L11" s="135"/>
      <c r="M11" s="138"/>
      <c r="N11" s="139"/>
    </row>
    <row r="12" spans="1:27" s="150" customFormat="1" ht="15" customHeight="1" x14ac:dyDescent="0.25">
      <c r="A12" s="146" t="s">
        <v>64</v>
      </c>
      <c r="B12" s="554" t="s">
        <v>204</v>
      </c>
      <c r="C12" s="142" t="s">
        <v>9</v>
      </c>
      <c r="D12" s="562" t="s">
        <v>551</v>
      </c>
      <c r="E12" s="148">
        <f>Foundation!H33</f>
        <v>4023</v>
      </c>
      <c r="F12" s="590"/>
      <c r="G12" s="144"/>
      <c r="H12" s="149">
        <f>E12*1.5%</f>
        <v>60.344999999999999</v>
      </c>
      <c r="I12" s="149">
        <v>223</v>
      </c>
      <c r="J12" s="149">
        <f>H12*I12</f>
        <v>13456.934999999999</v>
      </c>
      <c r="K12" s="135"/>
      <c r="L12" s="135"/>
      <c r="M12" s="138"/>
      <c r="N12" s="139"/>
      <c r="O12" s="150">
        <f>(E12*1.39%)*223</f>
        <v>12470.0931</v>
      </c>
      <c r="Y12" s="150">
        <f>24684/35.31</f>
        <v>699.06542056074761</v>
      </c>
    </row>
    <row r="13" spans="1:27" s="150" customFormat="1" ht="15" customHeight="1" x14ac:dyDescent="0.25">
      <c r="A13" s="146" t="s">
        <v>75</v>
      </c>
      <c r="B13" s="554" t="s">
        <v>184</v>
      </c>
      <c r="C13" s="142" t="s">
        <v>9</v>
      </c>
      <c r="D13" s="562" t="s">
        <v>551</v>
      </c>
      <c r="E13" s="148">
        <f>SUM(Foundation!H37:H38)</f>
        <v>269.8125</v>
      </c>
      <c r="F13" s="590"/>
      <c r="G13" s="144"/>
      <c r="H13" s="149">
        <f>E13*3%</f>
        <v>8.0943749999999994</v>
      </c>
      <c r="I13" s="149">
        <v>223</v>
      </c>
      <c r="J13" s="149">
        <f>H13*I13</f>
        <v>1805.045625</v>
      </c>
      <c r="K13" s="135"/>
      <c r="L13" s="135"/>
      <c r="M13" s="138"/>
      <c r="N13" s="139"/>
      <c r="O13" s="150">
        <f>(E13*1.5%)*223</f>
        <v>902.52281249999999</v>
      </c>
    </row>
    <row r="14" spans="1:27" s="150" customFormat="1" ht="15" customHeight="1" x14ac:dyDescent="0.25">
      <c r="A14" s="146" t="s">
        <v>76</v>
      </c>
      <c r="B14" s="554" t="s">
        <v>175</v>
      </c>
      <c r="C14" s="142" t="s">
        <v>9</v>
      </c>
      <c r="D14" s="562" t="s">
        <v>551</v>
      </c>
      <c r="E14" s="148">
        <f>Foundation!H81</f>
        <v>766.6875</v>
      </c>
      <c r="F14" s="590"/>
      <c r="G14" s="144"/>
      <c r="H14" s="149">
        <f>E14*2.75%</f>
        <v>21.083906250000002</v>
      </c>
      <c r="I14" s="149">
        <v>223</v>
      </c>
      <c r="J14" s="149">
        <f>H14*I14</f>
        <v>4701.7110937500001</v>
      </c>
      <c r="K14" s="135">
        <f>SUM(J12:J14)</f>
        <v>19963.69171875</v>
      </c>
      <c r="L14" s="135"/>
      <c r="M14" s="138"/>
      <c r="N14" s="139"/>
      <c r="O14" s="150">
        <f>(E14*1.5%)*223</f>
        <v>2564.5696874999999</v>
      </c>
    </row>
    <row r="15" spans="1:27" s="145" customFormat="1" ht="93.75" customHeight="1" x14ac:dyDescent="0.25">
      <c r="A15" s="140" t="s">
        <v>74</v>
      </c>
      <c r="B15" s="141" t="s">
        <v>80</v>
      </c>
      <c r="C15" s="142" t="s">
        <v>81</v>
      </c>
      <c r="D15" s="561" t="s">
        <v>555</v>
      </c>
      <c r="E15" s="148">
        <f>K14</f>
        <v>19963.69171875</v>
      </c>
      <c r="F15" s="590"/>
      <c r="G15" s="144"/>
      <c r="H15" s="135"/>
      <c r="I15" s="149"/>
      <c r="J15" s="149"/>
      <c r="K15" s="135"/>
      <c r="L15" s="135"/>
      <c r="M15" s="138"/>
      <c r="N15" s="139"/>
      <c r="O15" s="150"/>
      <c r="P15" s="145">
        <f>SUM(O12:O14)</f>
        <v>15937.185599999999</v>
      </c>
    </row>
    <row r="16" spans="1:27" s="145" customFormat="1" ht="46.5" customHeight="1" x14ac:dyDescent="0.25">
      <c r="A16" s="140" t="s">
        <v>79</v>
      </c>
      <c r="B16" s="141" t="s">
        <v>177</v>
      </c>
      <c r="C16" s="142" t="s">
        <v>9</v>
      </c>
      <c r="D16" s="561" t="s">
        <v>554</v>
      </c>
      <c r="E16" s="148">
        <f>SUM(Foundation!H49:H65)</f>
        <v>11806.6875</v>
      </c>
      <c r="F16" s="590"/>
      <c r="G16" s="144"/>
      <c r="H16" s="135"/>
      <c r="I16" s="149"/>
      <c r="J16" s="149"/>
      <c r="K16" s="135"/>
      <c r="L16" s="135"/>
      <c r="M16" s="138"/>
      <c r="N16" s="139"/>
      <c r="Y16" s="145">
        <f>23308/35.31</f>
        <v>660.09629000283201</v>
      </c>
    </row>
    <row r="17" spans="1:25" s="145" customFormat="1" ht="89.25" customHeight="1" x14ac:dyDescent="0.25">
      <c r="A17" s="140" t="s">
        <v>82</v>
      </c>
      <c r="B17" s="141" t="s">
        <v>83</v>
      </c>
      <c r="C17" s="142" t="s">
        <v>9</v>
      </c>
      <c r="D17" s="142" t="s">
        <v>556</v>
      </c>
      <c r="E17" s="148">
        <f>Foundation!H92</f>
        <v>7408.5750000000007</v>
      </c>
      <c r="F17" s="590"/>
      <c r="G17" s="144"/>
      <c r="H17" s="135"/>
      <c r="I17" s="135"/>
      <c r="J17" s="135"/>
      <c r="K17" s="135"/>
      <c r="L17" s="135"/>
      <c r="M17" s="138"/>
      <c r="N17" s="139"/>
      <c r="Y17" s="145">
        <f>400/35.31</f>
        <v>11.328235627301048</v>
      </c>
    </row>
    <row r="18" spans="1:25" s="145" customFormat="1" ht="29.25" customHeight="1" x14ac:dyDescent="0.25">
      <c r="A18" s="140" t="s">
        <v>268</v>
      </c>
      <c r="B18" s="141" t="s">
        <v>185</v>
      </c>
      <c r="C18" s="142" t="s">
        <v>18</v>
      </c>
      <c r="D18" s="142"/>
      <c r="E18" s="558">
        <f>Foundation!H78</f>
        <v>0</v>
      </c>
      <c r="F18" s="590"/>
      <c r="G18" s="144"/>
      <c r="H18" s="135"/>
      <c r="I18" s="135"/>
      <c r="J18" s="135"/>
      <c r="K18" s="135"/>
      <c r="L18" s="135"/>
      <c r="M18" s="138"/>
      <c r="N18" s="139"/>
    </row>
    <row r="19" spans="1:25" s="145" customFormat="1" ht="39.75" customHeight="1" thickBot="1" x14ac:dyDescent="0.3">
      <c r="A19" s="140" t="s">
        <v>227</v>
      </c>
      <c r="B19" s="141" t="s">
        <v>228</v>
      </c>
      <c r="C19" s="142" t="s">
        <v>18</v>
      </c>
      <c r="D19" s="142"/>
      <c r="E19" s="148">
        <f>Foundation!H30</f>
        <v>0</v>
      </c>
      <c r="F19" s="590"/>
      <c r="G19" s="144"/>
      <c r="H19" s="135"/>
      <c r="I19" s="135"/>
      <c r="J19" s="135"/>
      <c r="K19" s="135"/>
      <c r="L19" s="135"/>
      <c r="M19" s="138"/>
      <c r="N19" s="139"/>
    </row>
    <row r="20" spans="1:25" s="128" customFormat="1" ht="22.5" customHeight="1" thickTop="1" x14ac:dyDescent="0.25">
      <c r="A20" s="559" t="s">
        <v>540</v>
      </c>
      <c r="B20" s="560"/>
      <c r="C20" s="560"/>
      <c r="D20" s="560"/>
      <c r="E20" s="560"/>
      <c r="F20" s="590"/>
      <c r="G20" s="560"/>
      <c r="H20" s="126"/>
      <c r="I20" s="126"/>
      <c r="J20" s="126"/>
      <c r="K20" s="126"/>
      <c r="L20" s="126"/>
      <c r="M20" s="127"/>
      <c r="N20" s="139"/>
    </row>
    <row r="21" spans="1:25" s="128" customFormat="1" ht="37.5" customHeight="1" x14ac:dyDescent="0.25">
      <c r="A21" s="129" t="s">
        <v>35</v>
      </c>
      <c r="B21" s="130" t="s">
        <v>36</v>
      </c>
      <c r="C21" s="130" t="s">
        <v>59</v>
      </c>
      <c r="D21" s="130"/>
      <c r="E21" s="130" t="s">
        <v>37</v>
      </c>
      <c r="F21" s="590"/>
      <c r="G21" s="131"/>
      <c r="H21" s="132"/>
      <c r="I21" s="132"/>
      <c r="J21" s="132"/>
      <c r="K21" s="132"/>
      <c r="L21" s="132"/>
      <c r="M21" s="133"/>
      <c r="N21" s="139"/>
    </row>
    <row r="22" spans="1:25" s="128" customFormat="1" ht="26.25" customHeight="1" x14ac:dyDescent="0.25">
      <c r="A22" s="129"/>
      <c r="B22" s="134" t="s">
        <v>38</v>
      </c>
      <c r="C22" s="130"/>
      <c r="D22" s="130"/>
      <c r="E22" s="130"/>
      <c r="F22" s="590"/>
      <c r="G22" s="131"/>
      <c r="H22" s="132"/>
      <c r="I22" s="132"/>
      <c r="J22" s="132"/>
      <c r="K22" s="132"/>
      <c r="L22" s="132"/>
      <c r="M22" s="133"/>
      <c r="N22" s="139"/>
    </row>
    <row r="23" spans="1:25" s="145" customFormat="1" ht="174" customHeight="1" x14ac:dyDescent="0.25">
      <c r="A23" s="140" t="s">
        <v>62</v>
      </c>
      <c r="B23" s="141" t="s">
        <v>121</v>
      </c>
      <c r="C23" s="142"/>
      <c r="D23" s="142"/>
      <c r="E23" s="151"/>
      <c r="F23" s="590"/>
      <c r="G23" s="144"/>
      <c r="H23" s="135"/>
      <c r="I23" s="135"/>
      <c r="J23" s="135"/>
      <c r="K23" s="135"/>
      <c r="L23" s="135"/>
      <c r="M23" s="138"/>
      <c r="N23" s="139"/>
    </row>
    <row r="24" spans="1:25" s="150" customFormat="1" ht="15" customHeight="1" x14ac:dyDescent="0.25">
      <c r="A24" s="146" t="s">
        <v>64</v>
      </c>
      <c r="B24" s="556" t="s">
        <v>86</v>
      </c>
      <c r="C24" s="142" t="s">
        <v>9</v>
      </c>
      <c r="D24" s="142" t="s">
        <v>551</v>
      </c>
      <c r="E24" s="148">
        <f>SUM('School Building'!H10:H11)</f>
        <v>935.35</v>
      </c>
      <c r="F24" s="590"/>
      <c r="G24" s="144"/>
      <c r="H24" s="149">
        <f>E24*3%</f>
        <v>28.060500000000001</v>
      </c>
      <c r="I24" s="149">
        <v>223</v>
      </c>
      <c r="J24" s="149">
        <f>H24*I24</f>
        <v>6257.4915000000001</v>
      </c>
      <c r="K24" s="135"/>
      <c r="L24" s="135"/>
      <c r="M24" s="153"/>
      <c r="N24" s="139"/>
    </row>
    <row r="25" spans="1:25" s="150" customFormat="1" ht="15" customHeight="1" x14ac:dyDescent="0.25">
      <c r="A25" s="146" t="s">
        <v>75</v>
      </c>
      <c r="B25" s="556" t="s">
        <v>160</v>
      </c>
      <c r="C25" s="142" t="s">
        <v>9</v>
      </c>
      <c r="D25" s="142" t="s">
        <v>551</v>
      </c>
      <c r="E25" s="148">
        <f>'School Building'!H31</f>
        <v>920.71875</v>
      </c>
      <c r="F25" s="590"/>
      <c r="G25" s="144"/>
      <c r="H25" s="149">
        <f>E25*1.5%</f>
        <v>13.81078125</v>
      </c>
      <c r="I25" s="149">
        <v>223</v>
      </c>
      <c r="J25" s="149">
        <f>H25*I25</f>
        <v>3079.80421875</v>
      </c>
      <c r="K25" s="135"/>
      <c r="L25" s="135"/>
      <c r="M25" s="153"/>
      <c r="N25" s="139"/>
    </row>
    <row r="26" spans="1:25" s="150" customFormat="1" ht="15" customHeight="1" x14ac:dyDescent="0.25">
      <c r="A26" s="146" t="s">
        <v>76</v>
      </c>
      <c r="B26" s="556" t="s">
        <v>161</v>
      </c>
      <c r="C26" s="142" t="s">
        <v>9</v>
      </c>
      <c r="D26" s="142" t="s">
        <v>551</v>
      </c>
      <c r="E26" s="148">
        <f>'School Building'!H37</f>
        <v>897.1</v>
      </c>
      <c r="F26" s="590"/>
      <c r="G26" s="144"/>
      <c r="H26" s="149">
        <f>E26*3%</f>
        <v>26.913</v>
      </c>
      <c r="I26" s="149">
        <v>223</v>
      </c>
      <c r="J26" s="149">
        <f>H26*I26</f>
        <v>6001.5990000000002</v>
      </c>
      <c r="K26" s="135"/>
      <c r="L26" s="135"/>
      <c r="M26" s="153"/>
      <c r="N26" s="139"/>
    </row>
    <row r="27" spans="1:25" s="150" customFormat="1" ht="15" customHeight="1" x14ac:dyDescent="0.25">
      <c r="A27" s="146" t="s">
        <v>77</v>
      </c>
      <c r="B27" s="556" t="s">
        <v>162</v>
      </c>
      <c r="C27" s="142" t="s">
        <v>9</v>
      </c>
      <c r="D27" s="142" t="s">
        <v>551</v>
      </c>
      <c r="E27" s="148">
        <f>'School Building'!H42</f>
        <v>4128.43</v>
      </c>
      <c r="F27" s="590"/>
      <c r="G27" s="144"/>
      <c r="H27" s="149">
        <f>E27*1.5%</f>
        <v>61.926450000000003</v>
      </c>
      <c r="I27" s="149">
        <v>223</v>
      </c>
      <c r="J27" s="149">
        <f>H27*I27</f>
        <v>13809.59835</v>
      </c>
      <c r="K27" s="135"/>
      <c r="L27" s="135"/>
      <c r="M27" s="153"/>
      <c r="N27" s="139"/>
    </row>
    <row r="28" spans="1:25" s="150" customFormat="1" ht="15" customHeight="1" x14ac:dyDescent="0.25">
      <c r="A28" s="146" t="s">
        <v>211</v>
      </c>
      <c r="B28" s="556" t="s">
        <v>87</v>
      </c>
      <c r="C28" s="142" t="s">
        <v>9</v>
      </c>
      <c r="D28" s="142" t="s">
        <v>551</v>
      </c>
      <c r="E28" s="148">
        <f>'School Building'!H47</f>
        <v>272</v>
      </c>
      <c r="F28" s="590"/>
      <c r="G28" s="144"/>
      <c r="H28" s="149">
        <f>E28*1.5%</f>
        <v>4.08</v>
      </c>
      <c r="I28" s="149">
        <v>223</v>
      </c>
      <c r="J28" s="149">
        <f>H28*I28</f>
        <v>909.84</v>
      </c>
      <c r="K28" s="135">
        <f>SUM(J24:J28)</f>
        <v>30058.333068750002</v>
      </c>
      <c r="L28" s="135"/>
      <c r="M28" s="153"/>
      <c r="N28" s="139"/>
    </row>
    <row r="29" spans="1:25" s="145" customFormat="1" ht="115.5" customHeight="1" x14ac:dyDescent="0.25">
      <c r="A29" s="140" t="s">
        <v>66</v>
      </c>
      <c r="B29" s="141" t="s">
        <v>80</v>
      </c>
      <c r="C29" s="142"/>
      <c r="D29" s="142"/>
      <c r="E29" s="148"/>
      <c r="F29" s="590"/>
      <c r="G29" s="144"/>
      <c r="H29" s="132">
        <v>148</v>
      </c>
      <c r="I29" s="132">
        <v>320</v>
      </c>
      <c r="J29" s="137"/>
      <c r="K29" s="135"/>
      <c r="L29" s="135"/>
      <c r="M29" s="138"/>
      <c r="N29" s="139"/>
    </row>
    <row r="30" spans="1:25" s="150" customFormat="1" ht="15" customHeight="1" x14ac:dyDescent="0.25">
      <c r="A30" s="146" t="s">
        <v>64</v>
      </c>
      <c r="B30" s="556" t="s">
        <v>88</v>
      </c>
      <c r="C30" s="142" t="s">
        <v>81</v>
      </c>
      <c r="D30" s="561" t="s">
        <v>559</v>
      </c>
      <c r="E30" s="148">
        <f>K28</f>
        <v>30058.333068750002</v>
      </c>
      <c r="F30" s="590"/>
      <c r="G30" s="144"/>
      <c r="H30" s="142" t="s">
        <v>81</v>
      </c>
      <c r="I30" s="132">
        <v>260</v>
      </c>
      <c r="J30" s="149"/>
      <c r="K30" s="135"/>
      <c r="L30" s="135"/>
      <c r="M30" s="153"/>
      <c r="N30" s="139"/>
      <c r="O30" s="145">
        <f>SUM(N24:N28)</f>
        <v>0</v>
      </c>
    </row>
    <row r="31" spans="1:25" s="145" customFormat="1" ht="46.5" customHeight="1" x14ac:dyDescent="0.25">
      <c r="A31" s="140" t="s">
        <v>68</v>
      </c>
      <c r="B31" s="141" t="s">
        <v>89</v>
      </c>
      <c r="C31" s="142"/>
      <c r="D31" s="142"/>
      <c r="E31" s="148"/>
      <c r="F31" s="590"/>
      <c r="G31" s="144"/>
      <c r="H31" s="556" t="s">
        <v>206</v>
      </c>
      <c r="I31" s="148">
        <v>520</v>
      </c>
      <c r="J31" s="135"/>
      <c r="K31" s="135"/>
      <c r="L31" s="135"/>
      <c r="M31" s="138"/>
      <c r="N31" s="139"/>
    </row>
    <row r="32" spans="1:25" s="150" customFormat="1" ht="15" customHeight="1" x14ac:dyDescent="0.25">
      <c r="A32" s="146" t="s">
        <v>64</v>
      </c>
      <c r="B32" s="556" t="s">
        <v>88</v>
      </c>
      <c r="C32" s="142" t="s">
        <v>9</v>
      </c>
      <c r="D32" s="562" t="s">
        <v>554</v>
      </c>
      <c r="E32" s="148">
        <f>'School Building'!H24</f>
        <v>28005.412499999999</v>
      </c>
      <c r="F32" s="590"/>
      <c r="G32" s="144"/>
      <c r="H32" s="149" t="s">
        <v>207</v>
      </c>
      <c r="I32" s="149">
        <v>520</v>
      </c>
      <c r="J32" s="149"/>
      <c r="K32" s="135"/>
      <c r="L32" s="135"/>
      <c r="M32" s="153"/>
      <c r="N32" s="139"/>
    </row>
    <row r="33" spans="1:25" s="145" customFormat="1" ht="141" customHeight="1" x14ac:dyDescent="0.25">
      <c r="A33" s="140" t="s">
        <v>69</v>
      </c>
      <c r="B33" s="141" t="s">
        <v>94</v>
      </c>
      <c r="C33" s="142" t="s">
        <v>18</v>
      </c>
      <c r="D33" s="142" t="s">
        <v>548</v>
      </c>
      <c r="E33" s="148">
        <f>'School Building'!H7</f>
        <v>8256</v>
      </c>
      <c r="F33" s="590"/>
      <c r="G33" s="144"/>
      <c r="H33" s="135" t="s">
        <v>208</v>
      </c>
      <c r="I33" s="135">
        <v>75</v>
      </c>
      <c r="J33" s="135"/>
      <c r="K33" s="135"/>
      <c r="L33" s="135"/>
      <c r="M33" s="138"/>
      <c r="N33" s="139"/>
    </row>
    <row r="34" spans="1:25" s="145" customFormat="1" ht="36.75" customHeight="1" x14ac:dyDescent="0.25">
      <c r="A34" s="140" t="s">
        <v>71</v>
      </c>
      <c r="B34" s="141" t="s">
        <v>167</v>
      </c>
      <c r="C34" s="142" t="s">
        <v>9</v>
      </c>
      <c r="D34" s="142" t="s">
        <v>557</v>
      </c>
      <c r="E34" s="148">
        <f>'School Building'!H60</f>
        <v>4128.43</v>
      </c>
      <c r="F34" s="590"/>
      <c r="G34" s="144"/>
      <c r="H34" s="135"/>
      <c r="I34" s="135"/>
      <c r="J34" s="135"/>
      <c r="K34" s="135"/>
      <c r="L34" s="135"/>
      <c r="M34" s="138"/>
      <c r="N34" s="139"/>
      <c r="Y34" s="145">
        <f>3452/35.31</f>
        <v>97.762673463608039</v>
      </c>
    </row>
    <row r="35" spans="1:25" s="145" customFormat="1" ht="89.25" customHeight="1" x14ac:dyDescent="0.25">
      <c r="A35" s="140" t="s">
        <v>74</v>
      </c>
      <c r="B35" s="141" t="s">
        <v>93</v>
      </c>
      <c r="C35" s="142" t="s">
        <v>9</v>
      </c>
      <c r="D35" s="142" t="s">
        <v>550</v>
      </c>
      <c r="E35" s="148">
        <f>'School Building'!H66</f>
        <v>2064.2150000000001</v>
      </c>
      <c r="F35" s="590"/>
      <c r="G35" s="144"/>
      <c r="H35" s="135"/>
      <c r="I35" s="135"/>
      <c r="J35" s="135"/>
      <c r="K35" s="135"/>
      <c r="L35" s="135"/>
      <c r="M35" s="138"/>
      <c r="N35" s="139"/>
    </row>
    <row r="36" spans="1:25" s="145" customFormat="1" ht="108.75" customHeight="1" x14ac:dyDescent="0.25">
      <c r="A36" s="140" t="s">
        <v>79</v>
      </c>
      <c r="B36" s="141" t="s">
        <v>123</v>
      </c>
      <c r="C36" s="142"/>
      <c r="D36" s="142"/>
      <c r="E36" s="148"/>
      <c r="F36" s="590"/>
      <c r="G36" s="144"/>
      <c r="H36" s="135"/>
      <c r="I36" s="135"/>
      <c r="J36" s="135"/>
      <c r="K36" s="135"/>
      <c r="L36" s="135"/>
      <c r="M36" s="138"/>
      <c r="N36" s="139"/>
    </row>
    <row r="37" spans="1:25" s="150" customFormat="1" ht="15" customHeight="1" x14ac:dyDescent="0.25">
      <c r="A37" s="146" t="s">
        <v>64</v>
      </c>
      <c r="B37" s="556" t="s">
        <v>88</v>
      </c>
      <c r="C37" s="142" t="s">
        <v>18</v>
      </c>
      <c r="D37" s="142" t="s">
        <v>558</v>
      </c>
      <c r="E37" s="148">
        <f>'School Building'!H54</f>
        <v>25854.400000000001</v>
      </c>
      <c r="F37" s="590"/>
      <c r="G37" s="144"/>
      <c r="H37" s="149"/>
      <c r="I37" s="149"/>
      <c r="J37" s="149"/>
      <c r="K37" s="135"/>
      <c r="L37" s="135"/>
      <c r="M37" s="153"/>
      <c r="N37" s="139"/>
      <c r="Y37" s="150">
        <f>795/10.76</f>
        <v>73.884758364312276</v>
      </c>
    </row>
    <row r="38" spans="1:25" s="145" customFormat="1" ht="74.25" customHeight="1" x14ac:dyDescent="0.25">
      <c r="A38" s="140" t="s">
        <v>82</v>
      </c>
      <c r="B38" s="141" t="s">
        <v>90</v>
      </c>
      <c r="C38" s="142"/>
      <c r="D38" s="142"/>
      <c r="E38" s="148"/>
      <c r="F38" s="590"/>
      <c r="G38" s="144"/>
      <c r="H38" s="135"/>
      <c r="I38" s="135"/>
      <c r="J38" s="135"/>
      <c r="K38" s="135"/>
      <c r="L38" s="135"/>
      <c r="M38" s="138"/>
      <c r="N38" s="139"/>
    </row>
    <row r="39" spans="1:25" s="150" customFormat="1" ht="15" customHeight="1" x14ac:dyDescent="0.25">
      <c r="A39" s="146" t="s">
        <v>64</v>
      </c>
      <c r="B39" s="556" t="s">
        <v>88</v>
      </c>
      <c r="C39" s="142" t="s">
        <v>18</v>
      </c>
      <c r="D39" s="142">
        <v>13.5</v>
      </c>
      <c r="E39" s="148">
        <f>'School Building'!H42</f>
        <v>4128.43</v>
      </c>
      <c r="F39" s="590"/>
      <c r="G39" s="144"/>
      <c r="H39" s="149"/>
      <c r="I39" s="149"/>
      <c r="J39" s="149"/>
      <c r="K39" s="135"/>
      <c r="L39" s="135"/>
      <c r="M39" s="153"/>
      <c r="N39" s="139"/>
    </row>
    <row r="40" spans="1:25" s="128" customFormat="1" ht="26.25" customHeight="1" x14ac:dyDescent="0.2">
      <c r="A40" s="129"/>
      <c r="B40" s="134" t="s">
        <v>110</v>
      </c>
      <c r="C40" s="130"/>
      <c r="D40" s="130"/>
      <c r="E40" s="131"/>
      <c r="F40" s="148"/>
      <c r="G40" s="144"/>
      <c r="H40" s="132"/>
      <c r="I40" s="132"/>
      <c r="J40" s="132"/>
      <c r="K40" s="132"/>
      <c r="L40" s="133"/>
      <c r="N40" s="139"/>
    </row>
    <row r="41" spans="1:25" s="145" customFormat="1" ht="156" customHeight="1" x14ac:dyDescent="0.25">
      <c r="A41" s="140" t="s">
        <v>62</v>
      </c>
      <c r="B41" s="141" t="s">
        <v>121</v>
      </c>
      <c r="C41" s="142"/>
      <c r="D41" s="142"/>
      <c r="E41" s="151"/>
      <c r="F41" s="148"/>
      <c r="G41" s="144"/>
      <c r="H41" s="255"/>
      <c r="I41" s="135"/>
      <c r="J41" s="135"/>
      <c r="K41" s="135"/>
      <c r="L41" s="135"/>
      <c r="M41" s="138"/>
      <c r="N41" s="139"/>
    </row>
    <row r="42" spans="1:25" s="150" customFormat="1" ht="15" customHeight="1" x14ac:dyDescent="0.25">
      <c r="A42" s="146" t="s">
        <v>64</v>
      </c>
      <c r="B42" s="567" t="s">
        <v>86</v>
      </c>
      <c r="C42" s="142" t="s">
        <v>9</v>
      </c>
      <c r="D42" s="142" t="s">
        <v>551</v>
      </c>
      <c r="E42" s="148">
        <v>0</v>
      </c>
      <c r="F42" s="590"/>
      <c r="G42" s="144"/>
      <c r="H42" s="255">
        <f>E42*1.5%</f>
        <v>0</v>
      </c>
      <c r="I42" s="149">
        <v>223</v>
      </c>
      <c r="J42" s="149">
        <f>H42*I42</f>
        <v>0</v>
      </c>
      <c r="K42" s="135"/>
      <c r="L42" s="135"/>
      <c r="M42" s="153"/>
      <c r="N42" s="139"/>
      <c r="R42" s="150">
        <f>(E42*1.5%)*223</f>
        <v>0</v>
      </c>
    </row>
    <row r="43" spans="1:25" s="150" customFormat="1" ht="15" customHeight="1" x14ac:dyDescent="0.25">
      <c r="A43" s="146" t="s">
        <v>75</v>
      </c>
      <c r="B43" s="567" t="s">
        <v>99</v>
      </c>
      <c r="C43" s="142" t="s">
        <v>9</v>
      </c>
      <c r="D43" s="142" t="s">
        <v>552</v>
      </c>
      <c r="E43" s="148">
        <v>168.63</v>
      </c>
      <c r="F43" s="590"/>
      <c r="G43" s="144"/>
      <c r="H43" s="255">
        <f>E43*1.1%</f>
        <v>1.8549300000000002</v>
      </c>
      <c r="I43" s="149">
        <v>223</v>
      </c>
      <c r="J43" s="149">
        <f>H43*I43</f>
        <v>413.64939000000004</v>
      </c>
      <c r="K43" s="135"/>
      <c r="L43" s="135"/>
      <c r="M43" s="153"/>
      <c r="N43" s="139"/>
      <c r="R43" s="150">
        <f t="shared" ref="R43:R44" si="0">(E43*1.5%)*223</f>
        <v>564.06734999999992</v>
      </c>
    </row>
    <row r="44" spans="1:25" s="150" customFormat="1" ht="15" customHeight="1" x14ac:dyDescent="0.25">
      <c r="A44" s="146" t="s">
        <v>76</v>
      </c>
      <c r="B44" s="567" t="s">
        <v>97</v>
      </c>
      <c r="C44" s="142" t="s">
        <v>9</v>
      </c>
      <c r="D44" s="142" t="s">
        <v>553</v>
      </c>
      <c r="E44" s="148">
        <v>170</v>
      </c>
      <c r="F44" s="590"/>
      <c r="G44" s="144"/>
      <c r="H44" s="255">
        <f>E44*1%</f>
        <v>1.7</v>
      </c>
      <c r="I44" s="149">
        <v>223</v>
      </c>
      <c r="J44" s="149">
        <f>H44*I44</f>
        <v>379.09999999999997</v>
      </c>
      <c r="K44" s="135">
        <f>SUM(I40:I44)</f>
        <v>669</v>
      </c>
      <c r="L44" s="135"/>
      <c r="M44" s="153"/>
      <c r="N44" s="139"/>
      <c r="R44" s="150">
        <f t="shared" si="0"/>
        <v>568.65</v>
      </c>
    </row>
    <row r="45" spans="1:25" s="145" customFormat="1" ht="93.75" customHeight="1" x14ac:dyDescent="0.25">
      <c r="A45" s="140" t="s">
        <v>66</v>
      </c>
      <c r="B45" s="141" t="s">
        <v>80</v>
      </c>
      <c r="C45" s="142"/>
      <c r="D45" s="142"/>
      <c r="E45" s="148"/>
      <c r="F45" s="148"/>
      <c r="G45" s="144"/>
      <c r="H45" s="255"/>
      <c r="I45" s="135">
        <f>SUM(I43:I44)</f>
        <v>446</v>
      </c>
      <c r="J45" s="135"/>
      <c r="K45" s="135"/>
      <c r="L45" s="135"/>
      <c r="M45" s="138"/>
      <c r="N45" s="139"/>
    </row>
    <row r="46" spans="1:25" s="150" customFormat="1" ht="15" customHeight="1" x14ac:dyDescent="0.25">
      <c r="A46" s="146" t="s">
        <v>64</v>
      </c>
      <c r="B46" s="567" t="s">
        <v>170</v>
      </c>
      <c r="C46" s="142" t="s">
        <v>81</v>
      </c>
      <c r="D46" s="142" t="s">
        <v>579</v>
      </c>
      <c r="E46" s="148">
        <v>792.74938999999995</v>
      </c>
      <c r="F46" s="590"/>
      <c r="G46" s="144"/>
      <c r="H46" s="149"/>
      <c r="I46" s="149"/>
      <c r="J46" s="149"/>
      <c r="K46" s="135"/>
      <c r="L46" s="135"/>
      <c r="M46" s="153"/>
      <c r="N46" s="139"/>
      <c r="S46" s="145">
        <f>SUM(R42:R44)</f>
        <v>1132.7173499999999</v>
      </c>
    </row>
    <row r="47" spans="1:25" s="145" customFormat="1" ht="46.5" customHeight="1" x14ac:dyDescent="0.2">
      <c r="A47" s="140" t="s">
        <v>68</v>
      </c>
      <c r="B47" s="141" t="s">
        <v>89</v>
      </c>
      <c r="C47" s="142"/>
      <c r="D47" s="142"/>
      <c r="E47" s="148"/>
      <c r="F47" s="148"/>
      <c r="G47" s="144"/>
      <c r="H47" s="135"/>
      <c r="I47" s="135"/>
      <c r="J47" s="135"/>
      <c r="K47" s="135"/>
      <c r="L47" s="135"/>
      <c r="M47" s="138"/>
      <c r="N47" s="139"/>
      <c r="R47" s="150"/>
      <c r="S47" s="150"/>
    </row>
    <row r="48" spans="1:25" s="150" customFormat="1" ht="15" customHeight="1" x14ac:dyDescent="0.25">
      <c r="A48" s="146" t="s">
        <v>64</v>
      </c>
      <c r="B48" s="567" t="s">
        <v>40</v>
      </c>
      <c r="C48" s="142" t="s">
        <v>9</v>
      </c>
      <c r="D48" s="142" t="s">
        <v>554</v>
      </c>
      <c r="E48" s="148">
        <v>887.24062500000002</v>
      </c>
      <c r="F48" s="590"/>
      <c r="G48" s="144"/>
      <c r="H48" s="149"/>
      <c r="I48" s="149"/>
      <c r="J48" s="149"/>
      <c r="K48" s="135"/>
      <c r="L48" s="135"/>
      <c r="M48" s="153"/>
      <c r="N48" s="139"/>
      <c r="R48" s="145"/>
      <c r="S48" s="145"/>
    </row>
    <row r="49" spans="1:19" s="145" customFormat="1" ht="108.75" customHeight="1" x14ac:dyDescent="0.2">
      <c r="A49" s="140" t="s">
        <v>69</v>
      </c>
      <c r="B49" s="141" t="s">
        <v>123</v>
      </c>
      <c r="C49" s="142"/>
      <c r="D49" s="142"/>
      <c r="E49" s="148"/>
      <c r="F49" s="148"/>
      <c r="G49" s="144"/>
      <c r="H49" s="135"/>
      <c r="I49" s="135"/>
      <c r="J49" s="135"/>
      <c r="K49" s="135"/>
      <c r="L49" s="135"/>
      <c r="M49" s="138"/>
      <c r="N49" s="139"/>
      <c r="R49" s="150"/>
      <c r="S49" s="150"/>
    </row>
    <row r="50" spans="1:19" s="150" customFormat="1" ht="15" customHeight="1" x14ac:dyDescent="0.25">
      <c r="A50" s="146" t="s">
        <v>64</v>
      </c>
      <c r="B50" s="149"/>
      <c r="C50" s="142" t="s">
        <v>18</v>
      </c>
      <c r="D50" s="142" t="s">
        <v>558</v>
      </c>
      <c r="E50" s="148">
        <v>2192.4</v>
      </c>
      <c r="F50" s="590"/>
      <c r="G50" s="144"/>
      <c r="H50" s="149"/>
      <c r="I50" s="149"/>
      <c r="J50" s="149"/>
      <c r="K50" s="135"/>
      <c r="L50" s="135"/>
      <c r="M50" s="153"/>
      <c r="N50" s="139"/>
      <c r="R50" s="145"/>
      <c r="S50" s="145"/>
    </row>
    <row r="51" spans="1:19" s="145" customFormat="1" ht="74.25" customHeight="1" x14ac:dyDescent="0.2">
      <c r="A51" s="140" t="s">
        <v>71</v>
      </c>
      <c r="B51" s="141" t="s">
        <v>90</v>
      </c>
      <c r="C51" s="142"/>
      <c r="D51" s="142"/>
      <c r="E51" s="148"/>
      <c r="G51" s="144"/>
      <c r="H51" s="135"/>
      <c r="I51" s="135"/>
      <c r="J51" s="135"/>
      <c r="K51" s="135"/>
      <c r="L51" s="135"/>
      <c r="M51" s="138"/>
      <c r="N51" s="139"/>
      <c r="R51" s="150"/>
      <c r="S51" s="150"/>
    </row>
    <row r="52" spans="1:19" s="150" customFormat="1" ht="24.95" customHeight="1" x14ac:dyDescent="0.2">
      <c r="A52" s="708" t="s">
        <v>115</v>
      </c>
      <c r="B52" s="709"/>
      <c r="C52" s="709"/>
      <c r="D52" s="709"/>
      <c r="E52" s="709"/>
      <c r="F52" s="709"/>
      <c r="G52" s="154">
        <f>SUM(G5:G51)</f>
        <v>0</v>
      </c>
      <c r="H52" s="149"/>
      <c r="I52" s="149"/>
      <c r="J52" s="149"/>
      <c r="K52" s="135"/>
      <c r="L52" s="135"/>
      <c r="M52" s="153"/>
    </row>
    <row r="53" spans="1:19" s="150" customFormat="1" x14ac:dyDescent="0.2"/>
    <row r="54" spans="1:19" s="150" customFormat="1" x14ac:dyDescent="0.2"/>
    <row r="55" spans="1:19" s="150" customFormat="1" x14ac:dyDescent="0.2"/>
    <row r="56" spans="1:19" s="150" customFormat="1" x14ac:dyDescent="0.2"/>
    <row r="57" spans="1:19" s="150" customFormat="1" x14ac:dyDescent="0.2"/>
    <row r="58" spans="1:19" s="150" customFormat="1" x14ac:dyDescent="0.2"/>
    <row r="59" spans="1:19" s="150" customFormat="1" x14ac:dyDescent="0.2"/>
    <row r="60" spans="1:19" s="150" customFormat="1" x14ac:dyDescent="0.2"/>
    <row r="61" spans="1:19" s="150" customFormat="1" x14ac:dyDescent="0.2"/>
    <row r="62" spans="1:19" s="150" customFormat="1" x14ac:dyDescent="0.2"/>
    <row r="63" spans="1:19" s="150" customFormat="1" x14ac:dyDescent="0.2"/>
    <row r="64" spans="1:19" s="150" customFormat="1" x14ac:dyDescent="0.2"/>
    <row r="65" s="150" customFormat="1" x14ac:dyDescent="0.2"/>
    <row r="66" s="150" customFormat="1" x14ac:dyDescent="0.2"/>
    <row r="67" s="150" customFormat="1" x14ac:dyDescent="0.2"/>
    <row r="68" s="150" customFormat="1" x14ac:dyDescent="0.2"/>
    <row r="69" s="150" customFormat="1" x14ac:dyDescent="0.2"/>
    <row r="70" s="150" customFormat="1" x14ac:dyDescent="0.2"/>
    <row r="71" s="150" customFormat="1" x14ac:dyDescent="0.2"/>
    <row r="72" s="150" customFormat="1" x14ac:dyDescent="0.2"/>
    <row r="73" s="150" customFormat="1" x14ac:dyDescent="0.2"/>
    <row r="74" s="150" customFormat="1" x14ac:dyDescent="0.2"/>
    <row r="75" s="150" customFormat="1" x14ac:dyDescent="0.2"/>
    <row r="76" s="150" customFormat="1" x14ac:dyDescent="0.2"/>
    <row r="77" s="150" customFormat="1" x14ac:dyDescent="0.2"/>
    <row r="78" s="150" customFormat="1" x14ac:dyDescent="0.2"/>
    <row r="79" s="150" customFormat="1" x14ac:dyDescent="0.2"/>
    <row r="80" s="150" customFormat="1" x14ac:dyDescent="0.2"/>
    <row r="81" s="150" customFormat="1" x14ac:dyDescent="0.2"/>
    <row r="82" s="150" customFormat="1" x14ac:dyDescent="0.2"/>
    <row r="83" s="150" customFormat="1" x14ac:dyDescent="0.2"/>
    <row r="84" s="150" customFormat="1" x14ac:dyDescent="0.2"/>
    <row r="85" s="150" customFormat="1" x14ac:dyDescent="0.2"/>
    <row r="86" s="150" customFormat="1" x14ac:dyDescent="0.2"/>
    <row r="87" s="150" customFormat="1" x14ac:dyDescent="0.2"/>
    <row r="88" s="150" customFormat="1" x14ac:dyDescent="0.2"/>
    <row r="89" s="150" customFormat="1" x14ac:dyDescent="0.2"/>
    <row r="90" s="150" customFormat="1" x14ac:dyDescent="0.2"/>
    <row r="91" s="150" customFormat="1" x14ac:dyDescent="0.2"/>
    <row r="92" s="150" customFormat="1" x14ac:dyDescent="0.2"/>
    <row r="93" s="150" customFormat="1" x14ac:dyDescent="0.2"/>
    <row r="94" s="150" customFormat="1" x14ac:dyDescent="0.2"/>
    <row r="95" s="150" customFormat="1" x14ac:dyDescent="0.2"/>
    <row r="96" s="150" customFormat="1" x14ac:dyDescent="0.2"/>
    <row r="97" s="150" customFormat="1" x14ac:dyDescent="0.2"/>
    <row r="98" s="150" customFormat="1" x14ac:dyDescent="0.2"/>
    <row r="99" s="150" customFormat="1" x14ac:dyDescent="0.2"/>
    <row r="100" s="150" customFormat="1" x14ac:dyDescent="0.2"/>
    <row r="101" s="150" customFormat="1" x14ac:dyDescent="0.2"/>
    <row r="102" s="150" customFormat="1" x14ac:dyDescent="0.2"/>
    <row r="103" s="150" customFormat="1" x14ac:dyDescent="0.2"/>
    <row r="104" s="150" customFormat="1" x14ac:dyDescent="0.2"/>
    <row r="105" s="150" customFormat="1" x14ac:dyDescent="0.2"/>
    <row r="106" s="150" customFormat="1" x14ac:dyDescent="0.2"/>
    <row r="107" s="150" customFormat="1" x14ac:dyDescent="0.2"/>
    <row r="108" s="150" customFormat="1" x14ac:dyDescent="0.2"/>
    <row r="109" s="150" customFormat="1" x14ac:dyDescent="0.2"/>
    <row r="110" s="150" customFormat="1" x14ac:dyDescent="0.2"/>
    <row r="111" s="150" customFormat="1" x14ac:dyDescent="0.2"/>
    <row r="112" s="150" customFormat="1" x14ac:dyDescent="0.2"/>
    <row r="113" s="150" customFormat="1" x14ac:dyDescent="0.2"/>
    <row r="114" s="150" customFormat="1" x14ac:dyDescent="0.2"/>
    <row r="115" s="150" customFormat="1" x14ac:dyDescent="0.2"/>
    <row r="116" s="150" customFormat="1" x14ac:dyDescent="0.2"/>
    <row r="117" s="150" customFormat="1" x14ac:dyDescent="0.2"/>
    <row r="118" s="150" customFormat="1" x14ac:dyDescent="0.2"/>
    <row r="119" s="150" customFormat="1" x14ac:dyDescent="0.2"/>
    <row r="120" s="150" customFormat="1" x14ac:dyDescent="0.2"/>
    <row r="121" s="150" customFormat="1" x14ac:dyDescent="0.2"/>
    <row r="122" s="150" customFormat="1" x14ac:dyDescent="0.2"/>
    <row r="123" s="150" customFormat="1" x14ac:dyDescent="0.2"/>
    <row r="124" s="150" customFormat="1" x14ac:dyDescent="0.2"/>
    <row r="125" s="150" customFormat="1" x14ac:dyDescent="0.2"/>
    <row r="126" s="150" customFormat="1" x14ac:dyDescent="0.2"/>
    <row r="127" s="150" customFormat="1" x14ac:dyDescent="0.2"/>
    <row r="128" s="150" customFormat="1" x14ac:dyDescent="0.2"/>
    <row r="129" s="150" customFormat="1" x14ac:dyDescent="0.2"/>
    <row r="130" s="150" customFormat="1" x14ac:dyDescent="0.2"/>
    <row r="131" s="150" customFormat="1" x14ac:dyDescent="0.2"/>
    <row r="132" s="150" customFormat="1" x14ac:dyDescent="0.2"/>
    <row r="133" s="150" customFormat="1" x14ac:dyDescent="0.2"/>
    <row r="134" s="150" customFormat="1" x14ac:dyDescent="0.2"/>
    <row r="135" s="150" customFormat="1" x14ac:dyDescent="0.2"/>
    <row r="136" s="150" customFormat="1" x14ac:dyDescent="0.2"/>
    <row r="137" s="150" customFormat="1" x14ac:dyDescent="0.2"/>
    <row r="138" s="150" customFormat="1" x14ac:dyDescent="0.2"/>
    <row r="139" s="150" customFormat="1" x14ac:dyDescent="0.2"/>
    <row r="140" s="150" customFormat="1" x14ac:dyDescent="0.2"/>
    <row r="141" s="150" customFormat="1" x14ac:dyDescent="0.2"/>
    <row r="142" s="150" customFormat="1" x14ac:dyDescent="0.2"/>
    <row r="143" s="150" customFormat="1" x14ac:dyDescent="0.2"/>
    <row r="144" s="150" customFormat="1" x14ac:dyDescent="0.2"/>
    <row r="145" s="150" customFormat="1" x14ac:dyDescent="0.2"/>
    <row r="146" s="150" customFormat="1" x14ac:dyDescent="0.2"/>
    <row r="147" s="150" customFormat="1" x14ac:dyDescent="0.2"/>
    <row r="148" s="150" customFormat="1" x14ac:dyDescent="0.2"/>
    <row r="149" s="150" customFormat="1" x14ac:dyDescent="0.2"/>
    <row r="150" s="150" customFormat="1" x14ac:dyDescent="0.2"/>
    <row r="151" s="150" customFormat="1" x14ac:dyDescent="0.2"/>
    <row r="152" s="150" customFormat="1" x14ac:dyDescent="0.2"/>
    <row r="153" s="150" customFormat="1" x14ac:dyDescent="0.2"/>
    <row r="154" s="150" customFormat="1" x14ac:dyDescent="0.2"/>
    <row r="155" s="150" customFormat="1" x14ac:dyDescent="0.2"/>
    <row r="156" s="150" customFormat="1" x14ac:dyDescent="0.2"/>
    <row r="157" s="150" customFormat="1" x14ac:dyDescent="0.2"/>
    <row r="158" s="150" customFormat="1" x14ac:dyDescent="0.2"/>
    <row r="159" s="150" customFormat="1" x14ac:dyDescent="0.2"/>
    <row r="160" s="150" customFormat="1" x14ac:dyDescent="0.2"/>
    <row r="161" s="150" customFormat="1" x14ac:dyDescent="0.2"/>
    <row r="162" s="150" customFormat="1" x14ac:dyDescent="0.2"/>
    <row r="163" s="150" customFormat="1" x14ac:dyDescent="0.2"/>
    <row r="164" s="150" customFormat="1" x14ac:dyDescent="0.2"/>
    <row r="165" s="150" customFormat="1" x14ac:dyDescent="0.2"/>
    <row r="166" s="150" customFormat="1" x14ac:dyDescent="0.2"/>
    <row r="167" s="150" customFormat="1" x14ac:dyDescent="0.2"/>
    <row r="168" s="150" customFormat="1" x14ac:dyDescent="0.2"/>
    <row r="169" s="150" customFormat="1" x14ac:dyDescent="0.2"/>
    <row r="170" s="150" customFormat="1" x14ac:dyDescent="0.2"/>
    <row r="171" s="150" customFormat="1" x14ac:dyDescent="0.2"/>
    <row r="172" s="150" customFormat="1" x14ac:dyDescent="0.2"/>
    <row r="173" s="150" customFormat="1" x14ac:dyDescent="0.2"/>
    <row r="174" s="150" customFormat="1" x14ac:dyDescent="0.2"/>
    <row r="175" s="150" customFormat="1" x14ac:dyDescent="0.2"/>
    <row r="176" s="150" customFormat="1" x14ac:dyDescent="0.2"/>
    <row r="177" s="150" customFormat="1" x14ac:dyDescent="0.2"/>
    <row r="178" s="150" customFormat="1" x14ac:dyDescent="0.2"/>
    <row r="179" s="150" customFormat="1" x14ac:dyDescent="0.2"/>
    <row r="180" s="150" customFormat="1" x14ac:dyDescent="0.2"/>
    <row r="181" s="150" customFormat="1" x14ac:dyDescent="0.2"/>
    <row r="182" s="150" customFormat="1" x14ac:dyDescent="0.2"/>
    <row r="183" s="150" customFormat="1" x14ac:dyDescent="0.2"/>
    <row r="184" s="150" customFormat="1" x14ac:dyDescent="0.2"/>
    <row r="185" s="150" customFormat="1" x14ac:dyDescent="0.2"/>
    <row r="186" s="150" customFormat="1" x14ac:dyDescent="0.2"/>
    <row r="187" s="150" customFormat="1" x14ac:dyDescent="0.2"/>
    <row r="188" s="150" customFormat="1" x14ac:dyDescent="0.2"/>
    <row r="189" s="150" customFormat="1" x14ac:dyDescent="0.2"/>
    <row r="190" s="150" customFormat="1" x14ac:dyDescent="0.2"/>
    <row r="191" s="150" customFormat="1" x14ac:dyDescent="0.2"/>
    <row r="192" s="150" customFormat="1" x14ac:dyDescent="0.2"/>
    <row r="193" s="150" customFormat="1" x14ac:dyDescent="0.2"/>
    <row r="194" s="150" customFormat="1" x14ac:dyDescent="0.2"/>
    <row r="195" s="150" customFormat="1" x14ac:dyDescent="0.2"/>
    <row r="196" s="150" customFormat="1" x14ac:dyDescent="0.2"/>
    <row r="197" s="150" customFormat="1" x14ac:dyDescent="0.2"/>
    <row r="198" s="150" customFormat="1" x14ac:dyDescent="0.2"/>
    <row r="199" s="150" customFormat="1" x14ac:dyDescent="0.2"/>
    <row r="200" s="150" customFormat="1" x14ac:dyDescent="0.2"/>
    <row r="201" s="150" customFormat="1" x14ac:dyDescent="0.2"/>
    <row r="202" s="150" customFormat="1" x14ac:dyDescent="0.2"/>
    <row r="203" s="150" customFormat="1" x14ac:dyDescent="0.2"/>
    <row r="204" s="150" customFormat="1" x14ac:dyDescent="0.2"/>
    <row r="205" s="150" customFormat="1" x14ac:dyDescent="0.2"/>
    <row r="206" s="150" customFormat="1" x14ac:dyDescent="0.2"/>
    <row r="207" s="150" customFormat="1" x14ac:dyDescent="0.2"/>
    <row r="208" s="150" customFormat="1" x14ac:dyDescent="0.2"/>
    <row r="209" s="150" customFormat="1" x14ac:dyDescent="0.2"/>
    <row r="210" s="150" customFormat="1" x14ac:dyDescent="0.2"/>
    <row r="211" s="150" customFormat="1" x14ac:dyDescent="0.2"/>
    <row r="212" s="150" customFormat="1" x14ac:dyDescent="0.2"/>
    <row r="213" s="150" customFormat="1" x14ac:dyDescent="0.2"/>
    <row r="214" s="150" customFormat="1" x14ac:dyDescent="0.2"/>
    <row r="215" s="150" customFormat="1" x14ac:dyDescent="0.2"/>
    <row r="216" s="150" customFormat="1" x14ac:dyDescent="0.2"/>
    <row r="217" s="150" customFormat="1" x14ac:dyDescent="0.2"/>
    <row r="218" s="150" customFormat="1" x14ac:dyDescent="0.2"/>
    <row r="219" s="150" customFormat="1" x14ac:dyDescent="0.2"/>
    <row r="220" s="150" customFormat="1" x14ac:dyDescent="0.2"/>
    <row r="221" s="150" customFormat="1" x14ac:dyDescent="0.2"/>
    <row r="222" s="150" customFormat="1" x14ac:dyDescent="0.2"/>
    <row r="223" s="150" customFormat="1" x14ac:dyDescent="0.2"/>
    <row r="224" s="150" customFormat="1" x14ac:dyDescent="0.2"/>
    <row r="225" s="150" customFormat="1" x14ac:dyDescent="0.2"/>
    <row r="226" s="150" customFormat="1" x14ac:dyDescent="0.2"/>
    <row r="227" s="150" customFormat="1" x14ac:dyDescent="0.2"/>
    <row r="228" s="150" customFormat="1" x14ac:dyDescent="0.2"/>
    <row r="229" s="150" customFormat="1" x14ac:dyDescent="0.2"/>
    <row r="230" s="150" customFormat="1" x14ac:dyDescent="0.2"/>
    <row r="231" s="150" customFormat="1" x14ac:dyDescent="0.2"/>
    <row r="232" s="150" customFormat="1" x14ac:dyDescent="0.2"/>
    <row r="233" s="150" customFormat="1" x14ac:dyDescent="0.2"/>
    <row r="234" s="150" customFormat="1" x14ac:dyDescent="0.2"/>
    <row r="235" s="150" customFormat="1" x14ac:dyDescent="0.2"/>
    <row r="236" s="150" customFormat="1" x14ac:dyDescent="0.2"/>
    <row r="237" s="150" customFormat="1" x14ac:dyDescent="0.2"/>
    <row r="238" s="150" customFormat="1" x14ac:dyDescent="0.2"/>
    <row r="239" s="150" customFormat="1" x14ac:dyDescent="0.2"/>
    <row r="240" s="150" customFormat="1" x14ac:dyDescent="0.2"/>
    <row r="241" s="150" customFormat="1" x14ac:dyDescent="0.2"/>
    <row r="242" s="150" customFormat="1" x14ac:dyDescent="0.2"/>
    <row r="243" s="150" customFormat="1" x14ac:dyDescent="0.2"/>
    <row r="244" s="150" customFormat="1" x14ac:dyDescent="0.2"/>
    <row r="245" s="150" customFormat="1" x14ac:dyDescent="0.2"/>
    <row r="246" s="150" customFormat="1" x14ac:dyDescent="0.2"/>
    <row r="247" s="150" customFormat="1" x14ac:dyDescent="0.2"/>
    <row r="248" s="150" customFormat="1" x14ac:dyDescent="0.2"/>
    <row r="249" s="150" customFormat="1" x14ac:dyDescent="0.2"/>
    <row r="250" s="150" customFormat="1" x14ac:dyDescent="0.2"/>
    <row r="251" s="150" customFormat="1" x14ac:dyDescent="0.2"/>
    <row r="252" s="150" customFormat="1" x14ac:dyDescent="0.2"/>
    <row r="253" s="150" customFormat="1" x14ac:dyDescent="0.2"/>
    <row r="254" s="150" customFormat="1" x14ac:dyDescent="0.2"/>
    <row r="255" s="150" customFormat="1" x14ac:dyDescent="0.2"/>
    <row r="256" s="150" customFormat="1" x14ac:dyDescent="0.2"/>
    <row r="257" s="150" customFormat="1" x14ac:dyDescent="0.2"/>
    <row r="258" s="150" customFormat="1" x14ac:dyDescent="0.2"/>
    <row r="259" s="150" customFormat="1" x14ac:dyDescent="0.2"/>
    <row r="260" s="150" customFormat="1" x14ac:dyDescent="0.2"/>
    <row r="261" s="150" customFormat="1" x14ac:dyDescent="0.2"/>
    <row r="262" s="150" customFormat="1" x14ac:dyDescent="0.2"/>
    <row r="263" s="150" customFormat="1" x14ac:dyDescent="0.2"/>
    <row r="264" s="150" customFormat="1" x14ac:dyDescent="0.2"/>
    <row r="265" s="150" customFormat="1" x14ac:dyDescent="0.2"/>
    <row r="266" s="150" customFormat="1" x14ac:dyDescent="0.2"/>
    <row r="267" s="150" customFormat="1" x14ac:dyDescent="0.2"/>
    <row r="268" s="150" customFormat="1" x14ac:dyDescent="0.2"/>
    <row r="269" s="150" customFormat="1" x14ac:dyDescent="0.2"/>
    <row r="270" s="150" customFormat="1" x14ac:dyDescent="0.2"/>
    <row r="271" s="150" customFormat="1" x14ac:dyDescent="0.2"/>
    <row r="272" s="150" customFormat="1" x14ac:dyDescent="0.2"/>
    <row r="273" s="150" customFormat="1" x14ac:dyDescent="0.2"/>
    <row r="274" s="26" customFormat="1" x14ac:dyDescent="0.2"/>
    <row r="275" s="26" customFormat="1" x14ac:dyDescent="0.2"/>
    <row r="276" s="26" customFormat="1" x14ac:dyDescent="0.2"/>
    <row r="277" s="26" customFormat="1" x14ac:dyDescent="0.2"/>
    <row r="278" s="26" customFormat="1" x14ac:dyDescent="0.2"/>
    <row r="279" s="26" customFormat="1" x14ac:dyDescent="0.2"/>
    <row r="280" s="26" customFormat="1" x14ac:dyDescent="0.2"/>
    <row r="281" s="26" customFormat="1" x14ac:dyDescent="0.2"/>
    <row r="282" s="26" customFormat="1" x14ac:dyDescent="0.2"/>
    <row r="283" s="26" customFormat="1" x14ac:dyDescent="0.2"/>
    <row r="284" s="26" customFormat="1" x14ac:dyDescent="0.2"/>
    <row r="285" s="26" customFormat="1" x14ac:dyDescent="0.2"/>
    <row r="286" s="26" customFormat="1" x14ac:dyDescent="0.2"/>
    <row r="287" s="26" customFormat="1" x14ac:dyDescent="0.2"/>
    <row r="288" s="26" customFormat="1" x14ac:dyDescent="0.2"/>
    <row r="289" s="26" customFormat="1" x14ac:dyDescent="0.2"/>
    <row r="290" s="26" customFormat="1" x14ac:dyDescent="0.2"/>
    <row r="291" s="26" customFormat="1" x14ac:dyDescent="0.2"/>
    <row r="292" s="26" customFormat="1" x14ac:dyDescent="0.2"/>
    <row r="293" s="26" customFormat="1" x14ac:dyDescent="0.2"/>
    <row r="294" s="26" customFormat="1" x14ac:dyDescent="0.2"/>
    <row r="295" s="26" customFormat="1" x14ac:dyDescent="0.2"/>
    <row r="296" s="26" customFormat="1" x14ac:dyDescent="0.2"/>
    <row r="297" s="26" customFormat="1" x14ac:dyDescent="0.2"/>
    <row r="298" s="26" customFormat="1" x14ac:dyDescent="0.2"/>
    <row r="299" s="26" customFormat="1" x14ac:dyDescent="0.2"/>
    <row r="300" s="26" customFormat="1" x14ac:dyDescent="0.2"/>
    <row r="301" s="26" customFormat="1" x14ac:dyDescent="0.2"/>
    <row r="302" s="26" customFormat="1" x14ac:dyDescent="0.2"/>
    <row r="303" s="26" customFormat="1" x14ac:dyDescent="0.2"/>
    <row r="304" s="26" customFormat="1" x14ac:dyDescent="0.2"/>
    <row r="305" s="26" customFormat="1" x14ac:dyDescent="0.2"/>
    <row r="306" s="26" customFormat="1" x14ac:dyDescent="0.2"/>
    <row r="307" s="26" customFormat="1" x14ac:dyDescent="0.2"/>
    <row r="308" s="26" customFormat="1" x14ac:dyDescent="0.2"/>
    <row r="309" s="26" customFormat="1" x14ac:dyDescent="0.2"/>
    <row r="310" s="26" customFormat="1" x14ac:dyDescent="0.2"/>
    <row r="311" s="26" customFormat="1" x14ac:dyDescent="0.2"/>
    <row r="312" s="26" customFormat="1" x14ac:dyDescent="0.2"/>
    <row r="313" s="26" customFormat="1" x14ac:dyDescent="0.2"/>
    <row r="314" s="26" customFormat="1" x14ac:dyDescent="0.2"/>
    <row r="315" s="26" customFormat="1" x14ac:dyDescent="0.2"/>
    <row r="316" s="26" customFormat="1" x14ac:dyDescent="0.2"/>
    <row r="317" s="26" customFormat="1" x14ac:dyDescent="0.2"/>
    <row r="318" s="26" customFormat="1" x14ac:dyDescent="0.2"/>
    <row r="319" s="26" customFormat="1" x14ac:dyDescent="0.2"/>
    <row r="320" s="26" customFormat="1" x14ac:dyDescent="0.2"/>
    <row r="321" s="26" customFormat="1" x14ac:dyDescent="0.2"/>
    <row r="322" s="26" customFormat="1" x14ac:dyDescent="0.2"/>
    <row r="323" s="26" customFormat="1" x14ac:dyDescent="0.2"/>
    <row r="324" s="26" customFormat="1" x14ac:dyDescent="0.2"/>
    <row r="325" s="26" customFormat="1" x14ac:dyDescent="0.2"/>
    <row r="326" s="26" customFormat="1" x14ac:dyDescent="0.2"/>
    <row r="327" s="26" customFormat="1" x14ac:dyDescent="0.2"/>
    <row r="328" s="26" customFormat="1" x14ac:dyDescent="0.2"/>
    <row r="329" s="26" customFormat="1" x14ac:dyDescent="0.2"/>
    <row r="330" s="26" customFormat="1" x14ac:dyDescent="0.2"/>
    <row r="331" s="26" customFormat="1" x14ac:dyDescent="0.2"/>
    <row r="332" s="26" customFormat="1" x14ac:dyDescent="0.2"/>
    <row r="333" s="26" customFormat="1" x14ac:dyDescent="0.2"/>
    <row r="334" s="26" customFormat="1" x14ac:dyDescent="0.2"/>
    <row r="335" s="26" customFormat="1" x14ac:dyDescent="0.2"/>
    <row r="336" s="26" customFormat="1" x14ac:dyDescent="0.2"/>
    <row r="337" s="26" customFormat="1" x14ac:dyDescent="0.2"/>
    <row r="338" s="26" customFormat="1" x14ac:dyDescent="0.2"/>
    <row r="339" s="26" customFormat="1" x14ac:dyDescent="0.2"/>
    <row r="340" s="26" customFormat="1" x14ac:dyDescent="0.2"/>
    <row r="341" s="26" customFormat="1" x14ac:dyDescent="0.2"/>
    <row r="342" s="26" customFormat="1" x14ac:dyDescent="0.2"/>
    <row r="343" s="26" customFormat="1" x14ac:dyDescent="0.2"/>
    <row r="344" s="26" customFormat="1" x14ac:dyDescent="0.2"/>
    <row r="345" s="26" customFormat="1" x14ac:dyDescent="0.2"/>
    <row r="346" s="26" customFormat="1" x14ac:dyDescent="0.2"/>
    <row r="347" s="26" customFormat="1" x14ac:dyDescent="0.2"/>
    <row r="348" s="26" customFormat="1" x14ac:dyDescent="0.2"/>
    <row r="349" s="26" customFormat="1" x14ac:dyDescent="0.2"/>
    <row r="350" s="26" customFormat="1" x14ac:dyDescent="0.2"/>
    <row r="351" s="26" customFormat="1" x14ac:dyDescent="0.2"/>
    <row r="352" s="26" customFormat="1" x14ac:dyDescent="0.2"/>
    <row r="353" s="26" customFormat="1" x14ac:dyDescent="0.2"/>
    <row r="354" s="26" customFormat="1" x14ac:dyDescent="0.2"/>
    <row r="355" s="26" customFormat="1" x14ac:dyDescent="0.2"/>
    <row r="356" s="26" customFormat="1" x14ac:dyDescent="0.2"/>
    <row r="357" s="26" customFormat="1" x14ac:dyDescent="0.2"/>
    <row r="358" s="26" customFormat="1" x14ac:dyDescent="0.2"/>
    <row r="359" s="26" customFormat="1" x14ac:dyDescent="0.2"/>
    <row r="360" s="26" customFormat="1" x14ac:dyDescent="0.2"/>
    <row r="361" s="26" customFormat="1" x14ac:dyDescent="0.2"/>
    <row r="362" s="26" customFormat="1" x14ac:dyDescent="0.2"/>
    <row r="363" s="26" customFormat="1" x14ac:dyDescent="0.2"/>
    <row r="364" s="26" customFormat="1" x14ac:dyDescent="0.2"/>
    <row r="365" s="26" customFormat="1" x14ac:dyDescent="0.2"/>
    <row r="366" s="26" customFormat="1" x14ac:dyDescent="0.2"/>
    <row r="367" s="26" customFormat="1" x14ac:dyDescent="0.2"/>
    <row r="368" s="26" customFormat="1" x14ac:dyDescent="0.2"/>
    <row r="369" s="26" customFormat="1" x14ac:dyDescent="0.2"/>
    <row r="370" s="26" customFormat="1" x14ac:dyDescent="0.2"/>
    <row r="371" s="26" customFormat="1" x14ac:dyDescent="0.2"/>
    <row r="372" s="26" customFormat="1" x14ac:dyDescent="0.2"/>
    <row r="373" s="26" customFormat="1" x14ac:dyDescent="0.2"/>
    <row r="374" s="26" customFormat="1" x14ac:dyDescent="0.2"/>
    <row r="375" s="26" customFormat="1" x14ac:dyDescent="0.2"/>
    <row r="376" s="26" customFormat="1" x14ac:dyDescent="0.2"/>
    <row r="377" s="26" customFormat="1" x14ac:dyDescent="0.2"/>
    <row r="378" s="26" customFormat="1" x14ac:dyDescent="0.2"/>
    <row r="379" s="26" customFormat="1" x14ac:dyDescent="0.2"/>
    <row r="380" s="26" customFormat="1" x14ac:dyDescent="0.2"/>
    <row r="381" s="26" customFormat="1" x14ac:dyDescent="0.2"/>
    <row r="382" s="26" customFormat="1" x14ac:dyDescent="0.2"/>
    <row r="383" s="26" customFormat="1" x14ac:dyDescent="0.2"/>
    <row r="384" s="26" customFormat="1" x14ac:dyDescent="0.2"/>
    <row r="385" s="26" customFormat="1" x14ac:dyDescent="0.2"/>
    <row r="386" s="26" customFormat="1" x14ac:dyDescent="0.2"/>
    <row r="387" s="26" customFormat="1" x14ac:dyDescent="0.2"/>
    <row r="388" s="26" customFormat="1" x14ac:dyDescent="0.2"/>
    <row r="389" s="26" customFormat="1" x14ac:dyDescent="0.2"/>
    <row r="390" s="26" customFormat="1" x14ac:dyDescent="0.2"/>
    <row r="391" s="26" customFormat="1" x14ac:dyDescent="0.2"/>
    <row r="392" s="26" customFormat="1" x14ac:dyDescent="0.2"/>
    <row r="393" s="26" customFormat="1" x14ac:dyDescent="0.2"/>
    <row r="394" s="26" customFormat="1" x14ac:dyDescent="0.2"/>
    <row r="395" s="26" customFormat="1" x14ac:dyDescent="0.2"/>
    <row r="396" s="26" customFormat="1" x14ac:dyDescent="0.2"/>
    <row r="397" s="26" customFormat="1" x14ac:dyDescent="0.2"/>
    <row r="398" s="26" customFormat="1" x14ac:dyDescent="0.2"/>
    <row r="399" s="26" customFormat="1" x14ac:dyDescent="0.2"/>
    <row r="400" s="26" customFormat="1" x14ac:dyDescent="0.2"/>
    <row r="401" s="26" customFormat="1" x14ac:dyDescent="0.2"/>
    <row r="402" s="26" customFormat="1" x14ac:dyDescent="0.2"/>
    <row r="403" s="26" customFormat="1" x14ac:dyDescent="0.2"/>
    <row r="404" s="26" customFormat="1" x14ac:dyDescent="0.2"/>
    <row r="405" s="26" customFormat="1" x14ac:dyDescent="0.2"/>
    <row r="406" s="26" customFormat="1" x14ac:dyDescent="0.2"/>
    <row r="407" s="26" customFormat="1" x14ac:dyDescent="0.2"/>
    <row r="408" s="26" customFormat="1" x14ac:dyDescent="0.2"/>
    <row r="409" s="26" customFormat="1" x14ac:dyDescent="0.2"/>
    <row r="410" s="26" customFormat="1" x14ac:dyDescent="0.2"/>
    <row r="411" s="26" customFormat="1" x14ac:dyDescent="0.2"/>
    <row r="412" s="26" customFormat="1" x14ac:dyDescent="0.2"/>
    <row r="413" s="26" customFormat="1" x14ac:dyDescent="0.2"/>
    <row r="414" s="26" customFormat="1" x14ac:dyDescent="0.2"/>
    <row r="415" s="26" customFormat="1" x14ac:dyDescent="0.2"/>
    <row r="416" s="26" customFormat="1" x14ac:dyDescent="0.2"/>
    <row r="417" s="26" customFormat="1" x14ac:dyDescent="0.2"/>
    <row r="418" s="26" customFormat="1" x14ac:dyDescent="0.2"/>
    <row r="419" s="26" customFormat="1" x14ac:dyDescent="0.2"/>
    <row r="420" s="26" customFormat="1" x14ac:dyDescent="0.2"/>
    <row r="421" s="26" customFormat="1" x14ac:dyDescent="0.2"/>
    <row r="422" s="26" customFormat="1" x14ac:dyDescent="0.2"/>
    <row r="423" s="26" customFormat="1" x14ac:dyDescent="0.2"/>
    <row r="424" s="26" customFormat="1" x14ac:dyDescent="0.2"/>
    <row r="425" s="26" customFormat="1" x14ac:dyDescent="0.2"/>
    <row r="426" s="26" customFormat="1" x14ac:dyDescent="0.2"/>
    <row r="427" s="26" customFormat="1" x14ac:dyDescent="0.2"/>
    <row r="428" s="26" customFormat="1" x14ac:dyDescent="0.2"/>
    <row r="429" s="26" customFormat="1" x14ac:dyDescent="0.2"/>
    <row r="430" s="26" customFormat="1" x14ac:dyDescent="0.2"/>
    <row r="431" s="26" customFormat="1" x14ac:dyDescent="0.2"/>
    <row r="432" s="26" customFormat="1" x14ac:dyDescent="0.2"/>
    <row r="433" s="26" customFormat="1" x14ac:dyDescent="0.2"/>
    <row r="434" s="26" customFormat="1" x14ac:dyDescent="0.2"/>
    <row r="435" s="26" customFormat="1" x14ac:dyDescent="0.2"/>
    <row r="436" s="26" customFormat="1" x14ac:dyDescent="0.2"/>
    <row r="437" s="26" customFormat="1" x14ac:dyDescent="0.2"/>
    <row r="438" s="26" customFormat="1" x14ac:dyDescent="0.2"/>
    <row r="439" s="26" customFormat="1" x14ac:dyDescent="0.2"/>
    <row r="440" s="26" customFormat="1" x14ac:dyDescent="0.2"/>
    <row r="441" s="26" customFormat="1" x14ac:dyDescent="0.2"/>
    <row r="442" s="26" customFormat="1" x14ac:dyDescent="0.2"/>
    <row r="443" s="26" customFormat="1" x14ac:dyDescent="0.2"/>
    <row r="444" s="26" customFormat="1" x14ac:dyDescent="0.2"/>
    <row r="445" s="26" customFormat="1" x14ac:dyDescent="0.2"/>
    <row r="446" s="26" customFormat="1" x14ac:dyDescent="0.2"/>
    <row r="447" s="26" customFormat="1" x14ac:dyDescent="0.2"/>
    <row r="448" s="26" customFormat="1" x14ac:dyDescent="0.2"/>
    <row r="449" s="26" customFormat="1" x14ac:dyDescent="0.2"/>
    <row r="450" s="26" customFormat="1" x14ac:dyDescent="0.2"/>
  </sheetData>
  <mergeCells count="4">
    <mergeCell ref="A2:G2"/>
    <mergeCell ref="A52:F52"/>
    <mergeCell ref="A1:H1"/>
    <mergeCell ref="D3:D4"/>
  </mergeCells>
  <phoneticPr fontId="83" type="noConversion"/>
  <printOptions horizontalCentered="1"/>
  <pageMargins left="0.25" right="0.25" top="0.75" bottom="0.75" header="0.3" footer="0.3"/>
  <pageSetup paperSize="9" scale="44" orientation="portrait" r:id="rId1"/>
  <rowBreaks count="1" manualBreakCount="1">
    <brk id="19" max="7"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2"/>
  <dimension ref="A1:I438"/>
  <sheetViews>
    <sheetView workbookViewId="0"/>
  </sheetViews>
  <sheetFormatPr defaultRowHeight="12.75" x14ac:dyDescent="0.2"/>
  <cols>
    <col min="1" max="16384" width="9.140625" style="17"/>
  </cols>
  <sheetData>
    <row r="1" s="167" customFormat="1" ht="12.75" customHeight="1" x14ac:dyDescent="0.2"/>
    <row r="2" s="239" customFormat="1" ht="12.75" customHeight="1" x14ac:dyDescent="0.2"/>
    <row r="3" s="239" customFormat="1" ht="12.75" customHeight="1" x14ac:dyDescent="0.2"/>
    <row r="4" s="239" customFormat="1" ht="12.75" customHeight="1" x14ac:dyDescent="0.2"/>
    <row r="5" s="239" customFormat="1" ht="12.75" customHeight="1" x14ac:dyDescent="0.2"/>
    <row r="6" s="167" customFormat="1" ht="12.75" customHeight="1" x14ac:dyDescent="0.2"/>
    <row r="7" s="167" customFormat="1" ht="12.75" customHeight="1" x14ac:dyDescent="0.2"/>
    <row r="8" s="167" customFormat="1" ht="12.75" customHeight="1" x14ac:dyDescent="0.2"/>
    <row r="9" s="167" customFormat="1" ht="12.75" customHeight="1" x14ac:dyDescent="0.2"/>
    <row r="10" s="167" customFormat="1" ht="12.75" customHeight="1" x14ac:dyDescent="0.2"/>
    <row r="11" s="167" customFormat="1" ht="12.75" customHeight="1" x14ac:dyDescent="0.2"/>
    <row r="12" s="167" customFormat="1" ht="12.75" customHeight="1" x14ac:dyDescent="0.2"/>
    <row r="13" s="167" customFormat="1" ht="12.75" customHeight="1" x14ac:dyDescent="0.2"/>
    <row r="14" s="167" customFormat="1" x14ac:dyDescent="0.2"/>
    <row r="15" s="167" customFormat="1" x14ac:dyDescent="0.2"/>
    <row r="16" s="167" customFormat="1" x14ac:dyDescent="0.2"/>
    <row r="17" spans="1:9" s="167" customFormat="1" x14ac:dyDescent="0.2"/>
    <row r="18" spans="1:9" s="167" customFormat="1" ht="15.75" x14ac:dyDescent="0.25">
      <c r="A18" s="849" t="s">
        <v>57</v>
      </c>
      <c r="B18" s="849"/>
      <c r="C18" s="849"/>
      <c r="D18" s="849"/>
      <c r="E18" s="849"/>
      <c r="F18" s="849"/>
      <c r="G18" s="849"/>
      <c r="H18" s="849"/>
      <c r="I18" s="849"/>
    </row>
    <row r="19" spans="1:9" s="167" customFormat="1" ht="39" customHeight="1" x14ac:dyDescent="0.2">
      <c r="A19" s="851" t="s">
        <v>58</v>
      </c>
      <c r="B19" s="851"/>
      <c r="C19" s="851"/>
      <c r="D19" s="851"/>
      <c r="E19" s="851"/>
      <c r="F19" s="851"/>
      <c r="G19" s="851"/>
      <c r="H19" s="851"/>
      <c r="I19" s="851"/>
    </row>
    <row r="20" spans="1:9" s="167" customFormat="1" x14ac:dyDescent="0.2"/>
    <row r="21" spans="1:9" s="167" customFormat="1" x14ac:dyDescent="0.2"/>
    <row r="22" spans="1:9" s="167" customFormat="1" x14ac:dyDescent="0.2"/>
    <row r="23" spans="1:9" s="167" customFormat="1" x14ac:dyDescent="0.2"/>
    <row r="24" spans="1:9" s="167" customFormat="1" x14ac:dyDescent="0.2"/>
    <row r="25" spans="1:9" s="167" customFormat="1" x14ac:dyDescent="0.2">
      <c r="F25" s="169"/>
    </row>
    <row r="26" spans="1:9" s="167" customFormat="1" x14ac:dyDescent="0.2"/>
    <row r="27" spans="1:9" s="167" customFormat="1" x14ac:dyDescent="0.2"/>
    <row r="28" spans="1:9" s="167" customFormat="1" x14ac:dyDescent="0.2"/>
    <row r="29" spans="1:9" s="167" customFormat="1" x14ac:dyDescent="0.2"/>
    <row r="30" spans="1:9" s="167" customFormat="1" x14ac:dyDescent="0.2"/>
    <row r="31" spans="1:9" s="167" customFormat="1" x14ac:dyDescent="0.2"/>
    <row r="32" spans="1:9" s="167" customFormat="1" x14ac:dyDescent="0.2"/>
    <row r="33" s="167" customFormat="1" x14ac:dyDescent="0.2"/>
    <row r="34" s="167" customFormat="1" x14ac:dyDescent="0.2"/>
    <row r="35" s="167" customFormat="1" x14ac:dyDescent="0.2"/>
    <row r="36" s="167" customFormat="1" x14ac:dyDescent="0.2"/>
    <row r="37" s="167" customFormat="1" x14ac:dyDescent="0.2"/>
    <row r="38" s="167" customFormat="1" x14ac:dyDescent="0.2"/>
    <row r="39" s="167" customFormat="1" x14ac:dyDescent="0.2"/>
    <row r="40" s="167" customFormat="1" x14ac:dyDescent="0.2"/>
    <row r="41" s="167" customFormat="1" x14ac:dyDescent="0.2"/>
    <row r="42" s="167" customFormat="1" x14ac:dyDescent="0.2"/>
    <row r="43" s="167" customFormat="1" x14ac:dyDescent="0.2"/>
    <row r="44" s="167" customFormat="1" x14ac:dyDescent="0.2"/>
    <row r="45" s="167" customFormat="1" x14ac:dyDescent="0.2"/>
    <row r="46" s="167" customFormat="1" x14ac:dyDescent="0.2"/>
    <row r="47" s="167" customFormat="1" x14ac:dyDescent="0.2"/>
    <row r="48" s="167" customFormat="1" x14ac:dyDescent="0.2"/>
    <row r="49" s="167" customFormat="1" x14ac:dyDescent="0.2"/>
    <row r="50" s="167" customFormat="1" x14ac:dyDescent="0.2"/>
    <row r="51" s="167" customFormat="1" x14ac:dyDescent="0.2"/>
    <row r="52" s="167" customFormat="1" x14ac:dyDescent="0.2"/>
    <row r="53" s="167" customFormat="1" x14ac:dyDescent="0.2"/>
    <row r="54" s="167" customFormat="1" x14ac:dyDescent="0.2"/>
    <row r="55" s="167" customFormat="1" x14ac:dyDescent="0.2"/>
    <row r="56" s="167" customFormat="1" x14ac:dyDescent="0.2"/>
    <row r="57" s="167" customFormat="1" x14ac:dyDescent="0.2"/>
    <row r="58" s="167" customFormat="1" x14ac:dyDescent="0.2"/>
    <row r="59" s="167" customFormat="1" x14ac:dyDescent="0.2"/>
    <row r="60" s="167" customFormat="1" x14ac:dyDescent="0.2"/>
    <row r="61" s="167" customFormat="1" x14ac:dyDescent="0.2"/>
    <row r="62" s="167" customFormat="1" x14ac:dyDescent="0.2"/>
    <row r="63" s="167" customFormat="1" x14ac:dyDescent="0.2"/>
    <row r="64" s="167" customFormat="1" x14ac:dyDescent="0.2"/>
    <row r="65" s="167" customFormat="1" x14ac:dyDescent="0.2"/>
    <row r="66" s="167" customFormat="1" x14ac:dyDescent="0.2"/>
    <row r="67" s="167" customFormat="1" x14ac:dyDescent="0.2"/>
    <row r="68" s="167" customFormat="1" x14ac:dyDescent="0.2"/>
    <row r="69" s="167" customFormat="1" x14ac:dyDescent="0.2"/>
    <row r="70" s="167" customFormat="1" x14ac:dyDescent="0.2"/>
    <row r="71" s="167" customFormat="1" x14ac:dyDescent="0.2"/>
    <row r="72" s="167" customFormat="1" x14ac:dyDescent="0.2"/>
    <row r="73" s="167" customFormat="1" x14ac:dyDescent="0.2"/>
    <row r="74" s="167" customFormat="1" x14ac:dyDescent="0.2"/>
    <row r="75" s="167" customFormat="1" x14ac:dyDescent="0.2"/>
    <row r="76" s="167" customFormat="1" x14ac:dyDescent="0.2"/>
    <row r="77" s="167" customFormat="1" x14ac:dyDescent="0.2"/>
    <row r="78" s="167" customFormat="1" x14ac:dyDescent="0.2"/>
    <row r="79" s="167" customFormat="1" x14ac:dyDescent="0.2"/>
    <row r="80" s="167" customFormat="1" x14ac:dyDescent="0.2"/>
    <row r="81" s="167" customFormat="1" x14ac:dyDescent="0.2"/>
    <row r="82" s="167" customFormat="1" x14ac:dyDescent="0.2"/>
    <row r="83" s="167" customFormat="1" x14ac:dyDescent="0.2"/>
    <row r="84" s="167" customFormat="1" x14ac:dyDescent="0.2"/>
    <row r="85" s="167" customFormat="1" x14ac:dyDescent="0.2"/>
    <row r="86" s="167" customFormat="1" x14ac:dyDescent="0.2"/>
    <row r="87" s="167" customFormat="1" x14ac:dyDescent="0.2"/>
    <row r="88" s="167" customFormat="1" x14ac:dyDescent="0.2"/>
    <row r="89" s="167" customFormat="1" x14ac:dyDescent="0.2"/>
    <row r="90" s="167" customFormat="1" x14ac:dyDescent="0.2"/>
    <row r="91" s="167" customFormat="1" x14ac:dyDescent="0.2"/>
    <row r="92" s="167" customFormat="1" x14ac:dyDescent="0.2"/>
    <row r="93" s="167" customFormat="1" x14ac:dyDescent="0.2"/>
    <row r="94" s="167" customFormat="1" x14ac:dyDescent="0.2"/>
    <row r="95" s="167" customFormat="1" x14ac:dyDescent="0.2"/>
    <row r="96" s="167" customFormat="1" x14ac:dyDescent="0.2"/>
    <row r="97" s="167" customFormat="1" x14ac:dyDescent="0.2"/>
    <row r="98" s="167" customFormat="1" x14ac:dyDescent="0.2"/>
    <row r="99" s="167" customFormat="1" x14ac:dyDescent="0.2"/>
    <row r="100" s="167" customFormat="1" x14ac:dyDescent="0.2"/>
    <row r="101" s="167" customFormat="1" x14ac:dyDescent="0.2"/>
    <row r="102" s="167" customFormat="1" x14ac:dyDescent="0.2"/>
    <row r="103" s="167" customFormat="1" x14ac:dyDescent="0.2"/>
    <row r="104" s="167" customFormat="1" x14ac:dyDescent="0.2"/>
    <row r="105" s="167" customFormat="1" x14ac:dyDescent="0.2"/>
    <row r="106" s="167" customFormat="1" x14ac:dyDescent="0.2"/>
    <row r="107" s="167" customFormat="1" x14ac:dyDescent="0.2"/>
    <row r="108" s="167" customFormat="1" x14ac:dyDescent="0.2"/>
    <row r="109" s="167" customFormat="1" x14ac:dyDescent="0.2"/>
    <row r="110" s="167" customFormat="1" x14ac:dyDescent="0.2"/>
    <row r="111" s="167" customFormat="1" x14ac:dyDescent="0.2"/>
    <row r="112" s="167" customFormat="1" x14ac:dyDescent="0.2"/>
    <row r="113" s="167" customFormat="1" x14ac:dyDescent="0.2"/>
    <row r="114" s="167" customFormat="1" x14ac:dyDescent="0.2"/>
    <row r="115" s="167" customFormat="1" x14ac:dyDescent="0.2"/>
    <row r="116" s="167" customFormat="1" x14ac:dyDescent="0.2"/>
    <row r="117" s="167" customFormat="1" x14ac:dyDescent="0.2"/>
    <row r="118" s="167" customFormat="1" x14ac:dyDescent="0.2"/>
    <row r="119" s="167" customFormat="1" x14ac:dyDescent="0.2"/>
    <row r="120" s="167" customFormat="1" x14ac:dyDescent="0.2"/>
    <row r="121" s="167" customFormat="1" x14ac:dyDescent="0.2"/>
    <row r="122" s="167" customFormat="1" x14ac:dyDescent="0.2"/>
    <row r="123" s="167" customFormat="1" x14ac:dyDescent="0.2"/>
    <row r="124" s="167" customFormat="1" x14ac:dyDescent="0.2"/>
    <row r="125" s="167" customFormat="1" x14ac:dyDescent="0.2"/>
    <row r="126" s="167" customFormat="1" x14ac:dyDescent="0.2"/>
    <row r="127" s="167" customFormat="1" x14ac:dyDescent="0.2"/>
    <row r="128" s="167" customFormat="1" x14ac:dyDescent="0.2"/>
    <row r="129" s="167" customFormat="1" x14ac:dyDescent="0.2"/>
    <row r="130" s="167" customFormat="1" x14ac:dyDescent="0.2"/>
    <row r="131" s="167" customFormat="1" x14ac:dyDescent="0.2"/>
    <row r="132" s="167" customFormat="1" x14ac:dyDescent="0.2"/>
    <row r="133" s="167" customFormat="1" x14ac:dyDescent="0.2"/>
    <row r="134" s="167" customFormat="1" x14ac:dyDescent="0.2"/>
    <row r="135" s="167" customFormat="1" x14ac:dyDescent="0.2"/>
    <row r="136" s="167" customFormat="1" x14ac:dyDescent="0.2"/>
    <row r="137" s="167" customFormat="1" x14ac:dyDescent="0.2"/>
    <row r="138" s="167" customFormat="1" x14ac:dyDescent="0.2"/>
    <row r="139" s="167" customFormat="1" x14ac:dyDescent="0.2"/>
    <row r="140" s="167" customFormat="1" x14ac:dyDescent="0.2"/>
    <row r="141" s="167" customFormat="1" x14ac:dyDescent="0.2"/>
    <row r="142" s="167" customFormat="1" x14ac:dyDescent="0.2"/>
    <row r="143" s="167" customFormat="1" x14ac:dyDescent="0.2"/>
    <row r="144" s="167" customFormat="1" x14ac:dyDescent="0.2"/>
    <row r="145" s="167" customFormat="1" x14ac:dyDescent="0.2"/>
    <row r="146" s="167" customFormat="1" x14ac:dyDescent="0.2"/>
    <row r="147" s="167" customFormat="1" x14ac:dyDescent="0.2"/>
    <row r="148" s="167" customFormat="1" x14ac:dyDescent="0.2"/>
    <row r="149" s="167" customFormat="1" x14ac:dyDescent="0.2"/>
    <row r="150" s="167" customFormat="1" x14ac:dyDescent="0.2"/>
    <row r="151" s="167" customFormat="1" x14ac:dyDescent="0.2"/>
    <row r="152" s="167" customFormat="1" x14ac:dyDescent="0.2"/>
    <row r="153" s="167" customFormat="1" x14ac:dyDescent="0.2"/>
    <row r="154" s="167" customFormat="1" x14ac:dyDescent="0.2"/>
    <row r="155" s="167" customFormat="1" x14ac:dyDescent="0.2"/>
    <row r="156" s="167" customFormat="1" x14ac:dyDescent="0.2"/>
    <row r="157" s="167" customFormat="1" x14ac:dyDescent="0.2"/>
    <row r="158" s="167" customFormat="1" x14ac:dyDescent="0.2"/>
    <row r="159" s="167" customFormat="1" x14ac:dyDescent="0.2"/>
    <row r="160" s="167" customFormat="1" x14ac:dyDescent="0.2"/>
    <row r="161" s="167" customFormat="1" x14ac:dyDescent="0.2"/>
    <row r="162" s="167" customFormat="1" x14ac:dyDescent="0.2"/>
    <row r="163" s="167" customFormat="1" x14ac:dyDescent="0.2"/>
    <row r="164" s="167" customFormat="1" x14ac:dyDescent="0.2"/>
    <row r="165" s="167" customFormat="1" x14ac:dyDescent="0.2"/>
    <row r="166" s="167" customFormat="1" x14ac:dyDescent="0.2"/>
    <row r="167" s="167" customFormat="1" x14ac:dyDescent="0.2"/>
    <row r="168" s="167" customFormat="1" x14ac:dyDescent="0.2"/>
    <row r="169" s="167" customFormat="1" x14ac:dyDescent="0.2"/>
    <row r="170" s="167" customFormat="1" x14ac:dyDescent="0.2"/>
    <row r="171" s="167" customFormat="1" x14ac:dyDescent="0.2"/>
    <row r="172" s="167" customFormat="1" x14ac:dyDescent="0.2"/>
    <row r="173" s="167" customFormat="1" x14ac:dyDescent="0.2"/>
    <row r="174" s="167" customFormat="1" x14ac:dyDescent="0.2"/>
    <row r="175" s="167" customFormat="1" x14ac:dyDescent="0.2"/>
    <row r="176" s="167" customFormat="1" x14ac:dyDescent="0.2"/>
    <row r="177" s="167" customFormat="1" x14ac:dyDescent="0.2"/>
    <row r="178" s="167" customFormat="1" x14ac:dyDescent="0.2"/>
    <row r="179" s="167" customFormat="1" x14ac:dyDescent="0.2"/>
    <row r="180" s="167" customFormat="1" x14ac:dyDescent="0.2"/>
    <row r="181" s="167" customFormat="1" x14ac:dyDescent="0.2"/>
    <row r="182" s="167" customFormat="1" x14ac:dyDescent="0.2"/>
    <row r="183" s="167" customFormat="1" x14ac:dyDescent="0.2"/>
    <row r="184" s="167" customFormat="1" x14ac:dyDescent="0.2"/>
    <row r="185" s="167" customFormat="1" x14ac:dyDescent="0.2"/>
    <row r="186" s="167" customFormat="1" x14ac:dyDescent="0.2"/>
    <row r="187" s="167" customFormat="1" x14ac:dyDescent="0.2"/>
    <row r="188" s="167" customFormat="1" x14ac:dyDescent="0.2"/>
    <row r="189" s="167" customFormat="1" x14ac:dyDescent="0.2"/>
    <row r="190" s="167" customFormat="1" x14ac:dyDescent="0.2"/>
    <row r="191" s="167" customFormat="1" x14ac:dyDescent="0.2"/>
    <row r="192" s="167" customFormat="1" x14ac:dyDescent="0.2"/>
    <row r="193" s="167" customFormat="1" x14ac:dyDescent="0.2"/>
    <row r="194" s="167" customFormat="1" x14ac:dyDescent="0.2"/>
    <row r="195" s="167" customFormat="1" x14ac:dyDescent="0.2"/>
    <row r="196" s="167" customFormat="1" x14ac:dyDescent="0.2"/>
    <row r="197" s="167" customFormat="1" x14ac:dyDescent="0.2"/>
    <row r="198" s="167" customFormat="1" x14ac:dyDescent="0.2"/>
    <row r="199" s="167" customFormat="1" x14ac:dyDescent="0.2"/>
    <row r="200" s="167" customFormat="1" x14ac:dyDescent="0.2"/>
    <row r="201" s="167" customFormat="1" x14ac:dyDescent="0.2"/>
    <row r="202" s="167" customFormat="1" x14ac:dyDescent="0.2"/>
    <row r="203" s="167" customFormat="1" x14ac:dyDescent="0.2"/>
    <row r="204" s="167" customFormat="1" x14ac:dyDescent="0.2"/>
    <row r="205" s="167" customFormat="1" x14ac:dyDescent="0.2"/>
    <row r="206" s="167" customFormat="1" x14ac:dyDescent="0.2"/>
    <row r="207" s="167" customFormat="1" x14ac:dyDescent="0.2"/>
    <row r="208" s="167" customFormat="1" x14ac:dyDescent="0.2"/>
    <row r="209" s="167" customFormat="1" x14ac:dyDescent="0.2"/>
    <row r="210" s="167" customFormat="1" x14ac:dyDescent="0.2"/>
    <row r="211" s="167" customFormat="1" x14ac:dyDescent="0.2"/>
    <row r="212" s="167" customFormat="1" x14ac:dyDescent="0.2"/>
    <row r="213" s="167" customFormat="1" x14ac:dyDescent="0.2"/>
    <row r="214" s="167" customFormat="1" x14ac:dyDescent="0.2"/>
    <row r="215" s="167" customFormat="1" x14ac:dyDescent="0.2"/>
    <row r="216" s="167" customFormat="1" x14ac:dyDescent="0.2"/>
    <row r="217" s="167" customFormat="1" x14ac:dyDescent="0.2"/>
    <row r="218" s="167" customFormat="1" x14ac:dyDescent="0.2"/>
    <row r="219" s="167" customFormat="1" x14ac:dyDescent="0.2"/>
    <row r="220" s="167" customFormat="1" x14ac:dyDescent="0.2"/>
    <row r="221" s="167" customFormat="1" x14ac:dyDescent="0.2"/>
    <row r="222" s="167" customFormat="1" x14ac:dyDescent="0.2"/>
    <row r="223" s="167" customFormat="1" x14ac:dyDescent="0.2"/>
    <row r="224" s="167" customFormat="1" x14ac:dyDescent="0.2"/>
    <row r="225" s="167" customFormat="1" x14ac:dyDescent="0.2"/>
    <row r="226" s="167" customFormat="1" x14ac:dyDescent="0.2"/>
    <row r="227" s="167" customFormat="1" x14ac:dyDescent="0.2"/>
    <row r="228" s="167" customFormat="1" x14ac:dyDescent="0.2"/>
    <row r="229" s="167" customFormat="1" x14ac:dyDescent="0.2"/>
    <row r="230" s="167" customFormat="1" x14ac:dyDescent="0.2"/>
    <row r="231" s="167" customFormat="1" x14ac:dyDescent="0.2"/>
    <row r="232" s="167" customFormat="1" x14ac:dyDescent="0.2"/>
    <row r="233" s="167" customFormat="1" x14ac:dyDescent="0.2"/>
    <row r="234" s="167" customFormat="1" x14ac:dyDescent="0.2"/>
    <row r="235" s="167" customFormat="1" x14ac:dyDescent="0.2"/>
    <row r="236" s="167" customFormat="1" x14ac:dyDescent="0.2"/>
    <row r="237" s="167" customFormat="1" x14ac:dyDescent="0.2"/>
    <row r="238" s="167" customFormat="1" x14ac:dyDescent="0.2"/>
    <row r="239" s="167" customFormat="1" x14ac:dyDescent="0.2"/>
    <row r="240" s="167" customFormat="1" x14ac:dyDescent="0.2"/>
    <row r="241" s="167" customFormat="1" x14ac:dyDescent="0.2"/>
    <row r="242" s="167" customFormat="1" x14ac:dyDescent="0.2"/>
    <row r="243" s="167" customFormat="1" x14ac:dyDescent="0.2"/>
    <row r="244" s="167" customFormat="1" x14ac:dyDescent="0.2"/>
    <row r="245" s="167" customFormat="1" x14ac:dyDescent="0.2"/>
    <row r="246" s="167" customFormat="1" x14ac:dyDescent="0.2"/>
    <row r="247" s="167" customFormat="1" x14ac:dyDescent="0.2"/>
    <row r="248" s="167" customFormat="1" x14ac:dyDescent="0.2"/>
    <row r="249" s="167" customFormat="1" x14ac:dyDescent="0.2"/>
    <row r="250" s="167" customFormat="1" x14ac:dyDescent="0.2"/>
    <row r="251" s="167" customFormat="1" x14ac:dyDescent="0.2"/>
    <row r="252" s="167" customFormat="1" x14ac:dyDescent="0.2"/>
    <row r="253" s="167" customFormat="1" x14ac:dyDescent="0.2"/>
    <row r="254" s="167" customFormat="1" x14ac:dyDescent="0.2"/>
    <row r="255" s="167" customFormat="1" x14ac:dyDescent="0.2"/>
    <row r="256" s="167" customFormat="1" x14ac:dyDescent="0.2"/>
    <row r="257" s="167" customFormat="1" x14ac:dyDescent="0.2"/>
    <row r="258" s="167" customFormat="1" x14ac:dyDescent="0.2"/>
    <row r="259" s="167" customFormat="1" x14ac:dyDescent="0.2"/>
    <row r="260" s="167" customFormat="1" x14ac:dyDescent="0.2"/>
    <row r="261" s="167" customFormat="1" x14ac:dyDescent="0.2"/>
    <row r="262" s="87" customFormat="1" x14ac:dyDescent="0.2"/>
    <row r="263" s="87" customFormat="1" x14ac:dyDescent="0.2"/>
    <row r="264" s="87" customFormat="1" x14ac:dyDescent="0.2"/>
    <row r="265" s="87" customFormat="1" x14ac:dyDescent="0.2"/>
    <row r="266" s="87" customFormat="1" x14ac:dyDescent="0.2"/>
    <row r="267" s="87" customFormat="1" x14ac:dyDescent="0.2"/>
    <row r="268" s="87" customFormat="1" x14ac:dyDescent="0.2"/>
    <row r="269" s="87" customFormat="1" x14ac:dyDescent="0.2"/>
    <row r="270" s="87" customFormat="1" x14ac:dyDescent="0.2"/>
    <row r="271" s="87" customFormat="1" x14ac:dyDescent="0.2"/>
    <row r="272" s="87" customFormat="1" x14ac:dyDescent="0.2"/>
    <row r="273" s="87" customFormat="1" x14ac:dyDescent="0.2"/>
    <row r="274" s="87" customFormat="1" x14ac:dyDescent="0.2"/>
    <row r="275" s="87" customFormat="1" x14ac:dyDescent="0.2"/>
    <row r="276" s="87" customFormat="1" x14ac:dyDescent="0.2"/>
    <row r="277" s="87" customFormat="1" x14ac:dyDescent="0.2"/>
    <row r="278" s="87" customFormat="1" x14ac:dyDescent="0.2"/>
    <row r="279" s="87" customFormat="1" x14ac:dyDescent="0.2"/>
    <row r="280" s="87" customFormat="1" x14ac:dyDescent="0.2"/>
    <row r="281" s="87" customFormat="1" x14ac:dyDescent="0.2"/>
    <row r="282" s="87" customFormat="1" x14ac:dyDescent="0.2"/>
    <row r="283" s="87" customFormat="1" x14ac:dyDescent="0.2"/>
    <row r="284" s="87" customFormat="1" x14ac:dyDescent="0.2"/>
    <row r="285" s="87" customFormat="1" x14ac:dyDescent="0.2"/>
    <row r="286" s="87" customFormat="1" x14ac:dyDescent="0.2"/>
    <row r="287" s="87" customFormat="1" x14ac:dyDescent="0.2"/>
    <row r="288" s="87" customFormat="1" x14ac:dyDescent="0.2"/>
    <row r="289" s="87" customFormat="1" x14ac:dyDescent="0.2"/>
    <row r="290" s="87" customFormat="1" x14ac:dyDescent="0.2"/>
    <row r="291" s="87" customFormat="1" x14ac:dyDescent="0.2"/>
    <row r="292" s="87" customFormat="1" x14ac:dyDescent="0.2"/>
    <row r="293" s="87" customFormat="1" x14ac:dyDescent="0.2"/>
    <row r="294" s="87" customFormat="1" x14ac:dyDescent="0.2"/>
    <row r="295" s="87" customFormat="1" x14ac:dyDescent="0.2"/>
    <row r="296" s="87" customFormat="1" x14ac:dyDescent="0.2"/>
    <row r="297" s="87" customFormat="1" x14ac:dyDescent="0.2"/>
    <row r="298" s="87" customFormat="1" x14ac:dyDescent="0.2"/>
    <row r="299" s="87" customFormat="1" x14ac:dyDescent="0.2"/>
    <row r="300" s="87" customFormat="1" x14ac:dyDescent="0.2"/>
    <row r="301" s="87" customFormat="1" x14ac:dyDescent="0.2"/>
    <row r="302" s="87" customFormat="1" x14ac:dyDescent="0.2"/>
    <row r="303" s="87" customFormat="1" x14ac:dyDescent="0.2"/>
    <row r="304" s="87" customFormat="1" x14ac:dyDescent="0.2"/>
    <row r="305" s="87" customFormat="1" x14ac:dyDescent="0.2"/>
    <row r="306" s="87" customFormat="1" x14ac:dyDescent="0.2"/>
    <row r="307" s="87" customFormat="1" x14ac:dyDescent="0.2"/>
    <row r="308" s="87" customFormat="1" x14ac:dyDescent="0.2"/>
    <row r="309" s="87" customFormat="1" x14ac:dyDescent="0.2"/>
    <row r="310" s="87" customFormat="1" x14ac:dyDescent="0.2"/>
    <row r="311" s="87" customFormat="1" x14ac:dyDescent="0.2"/>
    <row r="312" s="87" customFormat="1" x14ac:dyDescent="0.2"/>
    <row r="313" s="87" customFormat="1" x14ac:dyDescent="0.2"/>
    <row r="314" s="87" customFormat="1" x14ac:dyDescent="0.2"/>
    <row r="315" s="87" customFormat="1" x14ac:dyDescent="0.2"/>
    <row r="316" s="87" customFormat="1" x14ac:dyDescent="0.2"/>
    <row r="317" s="87" customFormat="1" x14ac:dyDescent="0.2"/>
    <row r="318" s="87" customFormat="1" x14ac:dyDescent="0.2"/>
    <row r="319" s="87" customFormat="1" x14ac:dyDescent="0.2"/>
    <row r="320" s="87" customFormat="1" x14ac:dyDescent="0.2"/>
    <row r="321" s="87" customFormat="1" x14ac:dyDescent="0.2"/>
    <row r="322" s="87" customFormat="1" x14ac:dyDescent="0.2"/>
    <row r="323" s="87" customFormat="1" x14ac:dyDescent="0.2"/>
    <row r="324" s="87" customFormat="1" x14ac:dyDescent="0.2"/>
    <row r="325" s="87" customFormat="1" x14ac:dyDescent="0.2"/>
    <row r="326" s="87" customFormat="1" x14ac:dyDescent="0.2"/>
    <row r="327" s="87" customFormat="1" x14ac:dyDescent="0.2"/>
    <row r="328" s="87" customFormat="1" x14ac:dyDescent="0.2"/>
    <row r="329" s="87" customFormat="1" x14ac:dyDescent="0.2"/>
    <row r="330" s="87" customFormat="1" x14ac:dyDescent="0.2"/>
    <row r="331" s="87" customFormat="1" x14ac:dyDescent="0.2"/>
    <row r="332" s="87" customFormat="1" x14ac:dyDescent="0.2"/>
    <row r="333" s="87" customFormat="1" x14ac:dyDescent="0.2"/>
    <row r="334" s="87" customFormat="1" x14ac:dyDescent="0.2"/>
    <row r="335" s="87" customFormat="1" x14ac:dyDescent="0.2"/>
    <row r="336" s="87" customFormat="1" x14ac:dyDescent="0.2"/>
    <row r="337" s="87" customFormat="1" x14ac:dyDescent="0.2"/>
    <row r="338" s="87" customFormat="1" x14ac:dyDescent="0.2"/>
    <row r="339" s="87" customFormat="1" x14ac:dyDescent="0.2"/>
    <row r="340" s="87" customFormat="1" x14ac:dyDescent="0.2"/>
    <row r="341" s="87" customFormat="1" x14ac:dyDescent="0.2"/>
    <row r="342" s="87" customFormat="1" x14ac:dyDescent="0.2"/>
    <row r="343" s="87" customFormat="1" x14ac:dyDescent="0.2"/>
    <row r="344" s="87" customFormat="1" x14ac:dyDescent="0.2"/>
    <row r="345" s="87" customFormat="1" x14ac:dyDescent="0.2"/>
    <row r="346" s="87" customFormat="1" x14ac:dyDescent="0.2"/>
    <row r="347" s="87" customFormat="1" x14ac:dyDescent="0.2"/>
    <row r="348" s="87" customFormat="1" x14ac:dyDescent="0.2"/>
    <row r="349" s="87" customFormat="1" x14ac:dyDescent="0.2"/>
    <row r="350" s="87" customFormat="1" x14ac:dyDescent="0.2"/>
    <row r="351" s="87" customFormat="1" x14ac:dyDescent="0.2"/>
    <row r="352" s="87" customFormat="1" x14ac:dyDescent="0.2"/>
    <row r="353" s="87" customFormat="1" x14ac:dyDescent="0.2"/>
    <row r="354" s="87" customFormat="1" x14ac:dyDescent="0.2"/>
    <row r="355" s="87" customFormat="1" x14ac:dyDescent="0.2"/>
    <row r="356" s="87" customFormat="1" x14ac:dyDescent="0.2"/>
    <row r="357" s="87" customFormat="1" x14ac:dyDescent="0.2"/>
    <row r="358" s="87" customFormat="1" x14ac:dyDescent="0.2"/>
    <row r="359" s="87" customFormat="1" x14ac:dyDescent="0.2"/>
    <row r="360" s="87" customFormat="1" x14ac:dyDescent="0.2"/>
    <row r="361" s="87" customFormat="1" x14ac:dyDescent="0.2"/>
    <row r="362" s="87" customFormat="1" x14ac:dyDescent="0.2"/>
    <row r="363" s="87" customFormat="1" x14ac:dyDescent="0.2"/>
    <row r="364" s="87" customFormat="1" x14ac:dyDescent="0.2"/>
    <row r="365" s="87" customFormat="1" x14ac:dyDescent="0.2"/>
    <row r="366" s="87" customFormat="1" x14ac:dyDescent="0.2"/>
    <row r="367" s="87" customFormat="1" x14ac:dyDescent="0.2"/>
    <row r="368" s="87" customFormat="1" x14ac:dyDescent="0.2"/>
    <row r="369" s="87" customFormat="1" x14ac:dyDescent="0.2"/>
    <row r="370" s="87" customFormat="1" x14ac:dyDescent="0.2"/>
    <row r="371" s="87" customFormat="1" x14ac:dyDescent="0.2"/>
    <row r="372" s="87" customFormat="1" x14ac:dyDescent="0.2"/>
    <row r="373" s="87" customFormat="1" x14ac:dyDescent="0.2"/>
    <row r="374" s="87" customFormat="1" x14ac:dyDescent="0.2"/>
    <row r="375" s="87" customFormat="1" x14ac:dyDescent="0.2"/>
    <row r="376" s="87" customFormat="1" x14ac:dyDescent="0.2"/>
    <row r="377" s="87" customFormat="1" x14ac:dyDescent="0.2"/>
    <row r="378" s="87" customFormat="1" x14ac:dyDescent="0.2"/>
    <row r="379" s="87" customFormat="1" x14ac:dyDescent="0.2"/>
    <row r="380" s="87" customFormat="1" x14ac:dyDescent="0.2"/>
    <row r="381" s="87" customFormat="1" x14ac:dyDescent="0.2"/>
    <row r="382" s="87" customFormat="1" x14ac:dyDescent="0.2"/>
    <row r="383" s="87" customFormat="1" x14ac:dyDescent="0.2"/>
    <row r="384" s="87" customFormat="1" x14ac:dyDescent="0.2"/>
    <row r="385" s="87" customFormat="1" x14ac:dyDescent="0.2"/>
    <row r="386" s="87" customFormat="1" x14ac:dyDescent="0.2"/>
    <row r="387" s="87" customFormat="1" x14ac:dyDescent="0.2"/>
    <row r="388" s="87" customFormat="1" x14ac:dyDescent="0.2"/>
    <row r="389" s="87" customFormat="1" x14ac:dyDescent="0.2"/>
    <row r="390" s="87" customFormat="1" x14ac:dyDescent="0.2"/>
    <row r="391" s="87" customFormat="1" x14ac:dyDescent="0.2"/>
    <row r="392" s="87" customFormat="1" x14ac:dyDescent="0.2"/>
    <row r="393" s="87" customFormat="1" x14ac:dyDescent="0.2"/>
    <row r="394" s="87" customFormat="1" x14ac:dyDescent="0.2"/>
    <row r="395" s="87" customFormat="1" x14ac:dyDescent="0.2"/>
    <row r="396" s="87" customFormat="1" x14ac:dyDescent="0.2"/>
    <row r="397" s="87" customFormat="1" x14ac:dyDescent="0.2"/>
    <row r="398" s="87" customFormat="1" x14ac:dyDescent="0.2"/>
    <row r="399" s="87" customFormat="1" x14ac:dyDescent="0.2"/>
    <row r="400" s="87" customFormat="1" x14ac:dyDescent="0.2"/>
    <row r="401" s="87" customFormat="1" x14ac:dyDescent="0.2"/>
    <row r="402" s="87" customFormat="1" x14ac:dyDescent="0.2"/>
    <row r="403" s="87" customFormat="1" x14ac:dyDescent="0.2"/>
    <row r="404" s="87" customFormat="1" x14ac:dyDescent="0.2"/>
    <row r="405" s="87" customFormat="1" x14ac:dyDescent="0.2"/>
    <row r="406" s="87" customFormat="1" x14ac:dyDescent="0.2"/>
    <row r="407" s="87" customFormat="1" x14ac:dyDescent="0.2"/>
    <row r="408" s="87" customFormat="1" x14ac:dyDescent="0.2"/>
    <row r="409" s="87" customFormat="1" x14ac:dyDescent="0.2"/>
    <row r="410" s="87" customFormat="1" x14ac:dyDescent="0.2"/>
    <row r="411" s="87" customFormat="1" x14ac:dyDescent="0.2"/>
    <row r="412" s="87" customFormat="1" x14ac:dyDescent="0.2"/>
    <row r="413" s="87" customFormat="1" x14ac:dyDescent="0.2"/>
    <row r="414" s="87" customFormat="1" x14ac:dyDescent="0.2"/>
    <row r="415" s="87" customFormat="1" x14ac:dyDescent="0.2"/>
    <row r="416" s="87" customFormat="1" x14ac:dyDescent="0.2"/>
    <row r="417" s="87" customFormat="1" x14ac:dyDescent="0.2"/>
    <row r="418" s="87" customFormat="1" x14ac:dyDescent="0.2"/>
    <row r="419" s="87" customFormat="1" x14ac:dyDescent="0.2"/>
    <row r="420" s="87" customFormat="1" x14ac:dyDescent="0.2"/>
    <row r="421" s="87" customFormat="1" x14ac:dyDescent="0.2"/>
    <row r="422" s="87" customFormat="1" x14ac:dyDescent="0.2"/>
    <row r="423" s="87" customFormat="1" x14ac:dyDescent="0.2"/>
    <row r="424" s="87" customFormat="1" x14ac:dyDescent="0.2"/>
    <row r="425" s="87" customFormat="1" x14ac:dyDescent="0.2"/>
    <row r="426" s="87" customFormat="1" x14ac:dyDescent="0.2"/>
    <row r="427" s="87" customFormat="1" x14ac:dyDescent="0.2"/>
    <row r="428" s="87" customFormat="1" x14ac:dyDescent="0.2"/>
    <row r="429" s="87" customFormat="1" x14ac:dyDescent="0.2"/>
    <row r="430" s="87" customFormat="1" x14ac:dyDescent="0.2"/>
    <row r="431" s="87" customFormat="1" x14ac:dyDescent="0.2"/>
    <row r="432" s="87" customFormat="1" x14ac:dyDescent="0.2"/>
    <row r="433" s="87" customFormat="1" x14ac:dyDescent="0.2"/>
    <row r="434" s="87" customFormat="1" x14ac:dyDescent="0.2"/>
    <row r="435" s="87" customFormat="1" x14ac:dyDescent="0.2"/>
    <row r="436" s="87" customFormat="1" x14ac:dyDescent="0.2"/>
    <row r="437" s="87" customFormat="1" x14ac:dyDescent="0.2"/>
    <row r="438" s="87" customFormat="1" x14ac:dyDescent="0.2"/>
  </sheetData>
  <mergeCells count="2">
    <mergeCell ref="A18:I18"/>
    <mergeCell ref="A19:I19"/>
  </mergeCells>
  <pageMargins left="0.9055118110236221" right="0.70866141732283472" top="1.9291338582677167" bottom="0.74803149606299213" header="0.31496062992125984" footer="0.31496062992125984"/>
  <pageSetup paperSize="9" orientation="portrait" horizontalDpi="2400" verticalDpi="2400" r:id="rId1"/>
  <headerFooter>
    <oddHeader xml:space="preserve">&amp;R&amp;"Arial,Bold" </oddHeader>
    <oddFooter>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438"/>
  <sheetViews>
    <sheetView workbookViewId="0"/>
  </sheetViews>
  <sheetFormatPr defaultRowHeight="12.75" x14ac:dyDescent="0.2"/>
  <cols>
    <col min="1" max="16384" width="9.140625" style="17"/>
  </cols>
  <sheetData>
    <row r="1" s="167" customFormat="1" ht="12.75" customHeight="1" x14ac:dyDescent="0.2"/>
    <row r="2" s="239" customFormat="1" ht="12.75" customHeight="1" x14ac:dyDescent="0.2"/>
    <row r="3" s="239" customFormat="1" ht="12.75" customHeight="1" x14ac:dyDescent="0.2"/>
    <row r="4" s="239" customFormat="1" ht="12.75" customHeight="1" x14ac:dyDescent="0.2"/>
    <row r="5" s="239" customFormat="1" ht="12.75" customHeight="1" x14ac:dyDescent="0.2"/>
    <row r="6" s="167" customFormat="1" ht="12.75" customHeight="1" x14ac:dyDescent="0.2"/>
    <row r="7" s="167" customFormat="1" ht="12.75" customHeight="1" x14ac:dyDescent="0.2"/>
    <row r="8" s="167" customFormat="1" ht="12.75" customHeight="1" x14ac:dyDescent="0.2"/>
    <row r="9" s="167" customFormat="1" ht="12.75" customHeight="1" x14ac:dyDescent="0.2"/>
    <row r="10" s="167" customFormat="1" ht="12.75" customHeight="1" x14ac:dyDescent="0.2"/>
    <row r="11" s="167" customFormat="1" ht="12.75" customHeight="1" x14ac:dyDescent="0.2"/>
    <row r="12" s="167" customFormat="1" ht="12.75" customHeight="1" x14ac:dyDescent="0.2"/>
    <row r="13" s="167" customFormat="1" ht="12.75" customHeight="1" x14ac:dyDescent="0.2"/>
    <row r="14" s="167" customFormat="1" x14ac:dyDescent="0.2"/>
    <row r="15" s="167" customFormat="1" x14ac:dyDescent="0.2"/>
    <row r="16" s="167" customFormat="1" x14ac:dyDescent="0.2"/>
    <row r="17" spans="1:9" s="167" customFormat="1" x14ac:dyDescent="0.2"/>
    <row r="18" spans="1:9" s="167" customFormat="1" ht="15.75" x14ac:dyDescent="0.25">
      <c r="A18" s="849" t="s">
        <v>57</v>
      </c>
      <c r="B18" s="849"/>
      <c r="C18" s="849"/>
      <c r="D18" s="849"/>
      <c r="E18" s="849"/>
      <c r="F18" s="849"/>
      <c r="G18" s="849"/>
      <c r="H18" s="849"/>
      <c r="I18" s="849"/>
    </row>
    <row r="19" spans="1:9" s="167" customFormat="1" ht="39" customHeight="1" x14ac:dyDescent="0.2">
      <c r="A19" s="851" t="s">
        <v>232</v>
      </c>
      <c r="B19" s="851"/>
      <c r="C19" s="851"/>
      <c r="D19" s="851"/>
      <c r="E19" s="851"/>
      <c r="F19" s="851"/>
      <c r="G19" s="851"/>
      <c r="H19" s="851"/>
      <c r="I19" s="851"/>
    </row>
    <row r="20" spans="1:9" s="167" customFormat="1" x14ac:dyDescent="0.2"/>
    <row r="21" spans="1:9" s="167" customFormat="1" x14ac:dyDescent="0.2"/>
    <row r="22" spans="1:9" s="167" customFormat="1" x14ac:dyDescent="0.2"/>
    <row r="23" spans="1:9" s="167" customFormat="1" x14ac:dyDescent="0.2"/>
    <row r="24" spans="1:9" s="167" customFormat="1" x14ac:dyDescent="0.2"/>
    <row r="25" spans="1:9" s="167" customFormat="1" x14ac:dyDescent="0.2">
      <c r="F25" s="169"/>
    </row>
    <row r="26" spans="1:9" s="167" customFormat="1" x14ac:dyDescent="0.2"/>
    <row r="27" spans="1:9" s="167" customFormat="1" x14ac:dyDescent="0.2"/>
    <row r="28" spans="1:9" s="167" customFormat="1" x14ac:dyDescent="0.2"/>
    <row r="29" spans="1:9" s="167" customFormat="1" x14ac:dyDescent="0.2"/>
    <row r="30" spans="1:9" s="167" customFormat="1" x14ac:dyDescent="0.2"/>
    <row r="31" spans="1:9" s="167" customFormat="1" x14ac:dyDescent="0.2"/>
    <row r="32" spans="1:9" s="167" customFormat="1" x14ac:dyDescent="0.2"/>
    <row r="33" s="167" customFormat="1" x14ac:dyDescent="0.2"/>
    <row r="34" s="167" customFormat="1" x14ac:dyDescent="0.2"/>
    <row r="35" s="167" customFormat="1" x14ac:dyDescent="0.2"/>
    <row r="36" s="167" customFormat="1" x14ac:dyDescent="0.2"/>
    <row r="37" s="167" customFormat="1" x14ac:dyDescent="0.2"/>
    <row r="38" s="167" customFormat="1" x14ac:dyDescent="0.2"/>
    <row r="39" s="167" customFormat="1" x14ac:dyDescent="0.2"/>
    <row r="40" s="167" customFormat="1" x14ac:dyDescent="0.2"/>
    <row r="41" s="167" customFormat="1" x14ac:dyDescent="0.2"/>
    <row r="42" s="167" customFormat="1" x14ac:dyDescent="0.2"/>
    <row r="43" s="167" customFormat="1" x14ac:dyDescent="0.2"/>
    <row r="44" s="167" customFormat="1" x14ac:dyDescent="0.2"/>
    <row r="45" s="167" customFormat="1" x14ac:dyDescent="0.2"/>
    <row r="46" s="167" customFormat="1" x14ac:dyDescent="0.2"/>
    <row r="47" s="167" customFormat="1" x14ac:dyDescent="0.2"/>
    <row r="48" s="167" customFormat="1" x14ac:dyDescent="0.2"/>
    <row r="49" s="167" customFormat="1" x14ac:dyDescent="0.2"/>
    <row r="50" s="167" customFormat="1" x14ac:dyDescent="0.2"/>
    <row r="51" s="167" customFormat="1" x14ac:dyDescent="0.2"/>
    <row r="52" s="167" customFormat="1" x14ac:dyDescent="0.2"/>
    <row r="53" s="167" customFormat="1" x14ac:dyDescent="0.2"/>
    <row r="54" s="167" customFormat="1" x14ac:dyDescent="0.2"/>
    <row r="55" s="167" customFormat="1" x14ac:dyDescent="0.2"/>
    <row r="56" s="167" customFormat="1" x14ac:dyDescent="0.2"/>
    <row r="57" s="167" customFormat="1" x14ac:dyDescent="0.2"/>
    <row r="58" s="167" customFormat="1" x14ac:dyDescent="0.2"/>
    <row r="59" s="167" customFormat="1" x14ac:dyDescent="0.2"/>
    <row r="60" s="167" customFormat="1" x14ac:dyDescent="0.2"/>
    <row r="61" s="167" customFormat="1" x14ac:dyDescent="0.2"/>
    <row r="62" s="167" customFormat="1" x14ac:dyDescent="0.2"/>
    <row r="63" s="167" customFormat="1" x14ac:dyDescent="0.2"/>
    <row r="64" s="167" customFormat="1" x14ac:dyDescent="0.2"/>
    <row r="65" s="167" customFormat="1" x14ac:dyDescent="0.2"/>
    <row r="66" s="167" customFormat="1" x14ac:dyDescent="0.2"/>
    <row r="67" s="167" customFormat="1" x14ac:dyDescent="0.2"/>
    <row r="68" s="167" customFormat="1" x14ac:dyDescent="0.2"/>
    <row r="69" s="167" customFormat="1" x14ac:dyDescent="0.2"/>
    <row r="70" s="167" customFormat="1" x14ac:dyDescent="0.2"/>
    <row r="71" s="167" customFormat="1" x14ac:dyDescent="0.2"/>
    <row r="72" s="167" customFormat="1" x14ac:dyDescent="0.2"/>
    <row r="73" s="167" customFormat="1" x14ac:dyDescent="0.2"/>
    <row r="74" s="167" customFormat="1" x14ac:dyDescent="0.2"/>
    <row r="75" s="167" customFormat="1" x14ac:dyDescent="0.2"/>
    <row r="76" s="167" customFormat="1" x14ac:dyDescent="0.2"/>
    <row r="77" s="167" customFormat="1" x14ac:dyDescent="0.2"/>
    <row r="78" s="167" customFormat="1" x14ac:dyDescent="0.2"/>
    <row r="79" s="167" customFormat="1" x14ac:dyDescent="0.2"/>
    <row r="80" s="167" customFormat="1" x14ac:dyDescent="0.2"/>
    <row r="81" s="167" customFormat="1" x14ac:dyDescent="0.2"/>
    <row r="82" s="167" customFormat="1" x14ac:dyDescent="0.2"/>
    <row r="83" s="167" customFormat="1" x14ac:dyDescent="0.2"/>
    <row r="84" s="167" customFormat="1" x14ac:dyDescent="0.2"/>
    <row r="85" s="167" customFormat="1" x14ac:dyDescent="0.2"/>
    <row r="86" s="167" customFormat="1" x14ac:dyDescent="0.2"/>
    <row r="87" s="167" customFormat="1" x14ac:dyDescent="0.2"/>
    <row r="88" s="167" customFormat="1" x14ac:dyDescent="0.2"/>
    <row r="89" s="167" customFormat="1" x14ac:dyDescent="0.2"/>
    <row r="90" s="167" customFormat="1" x14ac:dyDescent="0.2"/>
    <row r="91" s="167" customFormat="1" x14ac:dyDescent="0.2"/>
    <row r="92" s="167" customFormat="1" x14ac:dyDescent="0.2"/>
    <row r="93" s="167" customFormat="1" x14ac:dyDescent="0.2"/>
    <row r="94" s="167" customFormat="1" x14ac:dyDescent="0.2"/>
    <row r="95" s="167" customFormat="1" x14ac:dyDescent="0.2"/>
    <row r="96" s="167" customFormat="1" x14ac:dyDescent="0.2"/>
    <row r="97" s="167" customFormat="1" x14ac:dyDescent="0.2"/>
    <row r="98" s="167" customFormat="1" x14ac:dyDescent="0.2"/>
    <row r="99" s="167" customFormat="1" x14ac:dyDescent="0.2"/>
    <row r="100" s="167" customFormat="1" x14ac:dyDescent="0.2"/>
    <row r="101" s="167" customFormat="1" x14ac:dyDescent="0.2"/>
    <row r="102" s="167" customFormat="1" x14ac:dyDescent="0.2"/>
    <row r="103" s="167" customFormat="1" x14ac:dyDescent="0.2"/>
    <row r="104" s="167" customFormat="1" x14ac:dyDescent="0.2"/>
    <row r="105" s="167" customFormat="1" x14ac:dyDescent="0.2"/>
    <row r="106" s="167" customFormat="1" x14ac:dyDescent="0.2"/>
    <row r="107" s="167" customFormat="1" x14ac:dyDescent="0.2"/>
    <row r="108" s="167" customFormat="1" x14ac:dyDescent="0.2"/>
    <row r="109" s="167" customFormat="1" x14ac:dyDescent="0.2"/>
    <row r="110" s="167" customFormat="1" x14ac:dyDescent="0.2"/>
    <row r="111" s="167" customFormat="1" x14ac:dyDescent="0.2"/>
    <row r="112" s="167" customFormat="1" x14ac:dyDescent="0.2"/>
    <row r="113" s="167" customFormat="1" x14ac:dyDescent="0.2"/>
    <row r="114" s="167" customFormat="1" x14ac:dyDescent="0.2"/>
    <row r="115" s="167" customFormat="1" x14ac:dyDescent="0.2"/>
    <row r="116" s="167" customFormat="1" x14ac:dyDescent="0.2"/>
    <row r="117" s="167" customFormat="1" x14ac:dyDescent="0.2"/>
    <row r="118" s="167" customFormat="1" x14ac:dyDescent="0.2"/>
    <row r="119" s="167" customFormat="1" x14ac:dyDescent="0.2"/>
    <row r="120" s="167" customFormat="1" x14ac:dyDescent="0.2"/>
    <row r="121" s="167" customFormat="1" x14ac:dyDescent="0.2"/>
    <row r="122" s="167" customFormat="1" x14ac:dyDescent="0.2"/>
    <row r="123" s="167" customFormat="1" x14ac:dyDescent="0.2"/>
    <row r="124" s="167" customFormat="1" x14ac:dyDescent="0.2"/>
    <row r="125" s="167" customFormat="1" x14ac:dyDescent="0.2"/>
    <row r="126" s="167" customFormat="1" x14ac:dyDescent="0.2"/>
    <row r="127" s="167" customFormat="1" x14ac:dyDescent="0.2"/>
    <row r="128" s="167" customFormat="1" x14ac:dyDescent="0.2"/>
    <row r="129" s="167" customFormat="1" x14ac:dyDescent="0.2"/>
    <row r="130" s="167" customFormat="1" x14ac:dyDescent="0.2"/>
    <row r="131" s="167" customFormat="1" x14ac:dyDescent="0.2"/>
    <row r="132" s="167" customFormat="1" x14ac:dyDescent="0.2"/>
    <row r="133" s="167" customFormat="1" x14ac:dyDescent="0.2"/>
    <row r="134" s="167" customFormat="1" x14ac:dyDescent="0.2"/>
    <row r="135" s="167" customFormat="1" x14ac:dyDescent="0.2"/>
    <row r="136" s="167" customFormat="1" x14ac:dyDescent="0.2"/>
    <row r="137" s="167" customFormat="1" x14ac:dyDescent="0.2"/>
    <row r="138" s="167" customFormat="1" x14ac:dyDescent="0.2"/>
    <row r="139" s="167" customFormat="1" x14ac:dyDescent="0.2"/>
    <row r="140" s="167" customFormat="1" x14ac:dyDescent="0.2"/>
    <row r="141" s="167" customFormat="1" x14ac:dyDescent="0.2"/>
    <row r="142" s="167" customFormat="1" x14ac:dyDescent="0.2"/>
    <row r="143" s="167" customFormat="1" x14ac:dyDescent="0.2"/>
    <row r="144" s="167" customFormat="1" x14ac:dyDescent="0.2"/>
    <row r="145" s="167" customFormat="1" x14ac:dyDescent="0.2"/>
    <row r="146" s="167" customFormat="1" x14ac:dyDescent="0.2"/>
    <row r="147" s="167" customFormat="1" x14ac:dyDescent="0.2"/>
    <row r="148" s="167" customFormat="1" x14ac:dyDescent="0.2"/>
    <row r="149" s="167" customFormat="1" x14ac:dyDescent="0.2"/>
    <row r="150" s="167" customFormat="1" x14ac:dyDescent="0.2"/>
    <row r="151" s="167" customFormat="1" x14ac:dyDescent="0.2"/>
    <row r="152" s="167" customFormat="1" x14ac:dyDescent="0.2"/>
    <row r="153" s="167" customFormat="1" x14ac:dyDescent="0.2"/>
    <row r="154" s="167" customFormat="1" x14ac:dyDescent="0.2"/>
    <row r="155" s="167" customFormat="1" x14ac:dyDescent="0.2"/>
    <row r="156" s="167" customFormat="1" x14ac:dyDescent="0.2"/>
    <row r="157" s="167" customFormat="1" x14ac:dyDescent="0.2"/>
    <row r="158" s="167" customFormat="1" x14ac:dyDescent="0.2"/>
    <row r="159" s="167" customFormat="1" x14ac:dyDescent="0.2"/>
    <row r="160" s="167" customFormat="1" x14ac:dyDescent="0.2"/>
    <row r="161" s="167" customFormat="1" x14ac:dyDescent="0.2"/>
    <row r="162" s="167" customFormat="1" x14ac:dyDescent="0.2"/>
    <row r="163" s="167" customFormat="1" x14ac:dyDescent="0.2"/>
    <row r="164" s="167" customFormat="1" x14ac:dyDescent="0.2"/>
    <row r="165" s="167" customFormat="1" x14ac:dyDescent="0.2"/>
    <row r="166" s="167" customFormat="1" x14ac:dyDescent="0.2"/>
    <row r="167" s="167" customFormat="1" x14ac:dyDescent="0.2"/>
    <row r="168" s="167" customFormat="1" x14ac:dyDescent="0.2"/>
    <row r="169" s="167" customFormat="1" x14ac:dyDescent="0.2"/>
    <row r="170" s="167" customFormat="1" x14ac:dyDescent="0.2"/>
    <row r="171" s="167" customFormat="1" x14ac:dyDescent="0.2"/>
    <row r="172" s="167" customFormat="1" x14ac:dyDescent="0.2"/>
    <row r="173" s="167" customFormat="1" x14ac:dyDescent="0.2"/>
    <row r="174" s="167" customFormat="1" x14ac:dyDescent="0.2"/>
    <row r="175" s="167" customFormat="1" x14ac:dyDescent="0.2"/>
    <row r="176" s="167" customFormat="1" x14ac:dyDescent="0.2"/>
    <row r="177" s="167" customFormat="1" x14ac:dyDescent="0.2"/>
    <row r="178" s="167" customFormat="1" x14ac:dyDescent="0.2"/>
    <row r="179" s="167" customFormat="1" x14ac:dyDescent="0.2"/>
    <row r="180" s="167" customFormat="1" x14ac:dyDescent="0.2"/>
    <row r="181" s="167" customFormat="1" x14ac:dyDescent="0.2"/>
    <row r="182" s="167" customFormat="1" x14ac:dyDescent="0.2"/>
    <row r="183" s="167" customFormat="1" x14ac:dyDescent="0.2"/>
    <row r="184" s="167" customFormat="1" x14ac:dyDescent="0.2"/>
    <row r="185" s="167" customFormat="1" x14ac:dyDescent="0.2"/>
    <row r="186" s="167" customFormat="1" x14ac:dyDescent="0.2"/>
    <row r="187" s="167" customFormat="1" x14ac:dyDescent="0.2"/>
    <row r="188" s="167" customFormat="1" x14ac:dyDescent="0.2"/>
    <row r="189" s="167" customFormat="1" x14ac:dyDescent="0.2"/>
    <row r="190" s="167" customFormat="1" x14ac:dyDescent="0.2"/>
    <row r="191" s="167" customFormat="1" x14ac:dyDescent="0.2"/>
    <row r="192" s="167" customFormat="1" x14ac:dyDescent="0.2"/>
    <row r="193" s="167" customFormat="1" x14ac:dyDescent="0.2"/>
    <row r="194" s="167" customFormat="1" x14ac:dyDescent="0.2"/>
    <row r="195" s="167" customFormat="1" x14ac:dyDescent="0.2"/>
    <row r="196" s="167" customFormat="1" x14ac:dyDescent="0.2"/>
    <row r="197" s="167" customFormat="1" x14ac:dyDescent="0.2"/>
    <row r="198" s="167" customFormat="1" x14ac:dyDescent="0.2"/>
    <row r="199" s="167" customFormat="1" x14ac:dyDescent="0.2"/>
    <row r="200" s="167" customFormat="1" x14ac:dyDescent="0.2"/>
    <row r="201" s="167" customFormat="1" x14ac:dyDescent="0.2"/>
    <row r="202" s="167" customFormat="1" x14ac:dyDescent="0.2"/>
    <row r="203" s="167" customFormat="1" x14ac:dyDescent="0.2"/>
    <row r="204" s="167" customFormat="1" x14ac:dyDescent="0.2"/>
    <row r="205" s="167" customFormat="1" x14ac:dyDescent="0.2"/>
    <row r="206" s="167" customFormat="1" x14ac:dyDescent="0.2"/>
    <row r="207" s="167" customFormat="1" x14ac:dyDescent="0.2"/>
    <row r="208" s="167" customFormat="1" x14ac:dyDescent="0.2"/>
    <row r="209" s="167" customFormat="1" x14ac:dyDescent="0.2"/>
    <row r="210" s="167" customFormat="1" x14ac:dyDescent="0.2"/>
    <row r="211" s="167" customFormat="1" x14ac:dyDescent="0.2"/>
    <row r="212" s="167" customFormat="1" x14ac:dyDescent="0.2"/>
    <row r="213" s="167" customFormat="1" x14ac:dyDescent="0.2"/>
    <row r="214" s="167" customFormat="1" x14ac:dyDescent="0.2"/>
    <row r="215" s="167" customFormat="1" x14ac:dyDescent="0.2"/>
    <row r="216" s="167" customFormat="1" x14ac:dyDescent="0.2"/>
    <row r="217" s="167" customFormat="1" x14ac:dyDescent="0.2"/>
    <row r="218" s="167" customFormat="1" x14ac:dyDescent="0.2"/>
    <row r="219" s="167" customFormat="1" x14ac:dyDescent="0.2"/>
    <row r="220" s="167" customFormat="1" x14ac:dyDescent="0.2"/>
    <row r="221" s="167" customFormat="1" x14ac:dyDescent="0.2"/>
    <row r="222" s="167" customFormat="1" x14ac:dyDescent="0.2"/>
    <row r="223" s="167" customFormat="1" x14ac:dyDescent="0.2"/>
    <row r="224" s="167" customFormat="1" x14ac:dyDescent="0.2"/>
    <row r="225" s="167" customFormat="1" x14ac:dyDescent="0.2"/>
    <row r="226" s="167" customFormat="1" x14ac:dyDescent="0.2"/>
    <row r="227" s="167" customFormat="1" x14ac:dyDescent="0.2"/>
    <row r="228" s="167" customFormat="1" x14ac:dyDescent="0.2"/>
    <row r="229" s="167" customFormat="1" x14ac:dyDescent="0.2"/>
    <row r="230" s="167" customFormat="1" x14ac:dyDescent="0.2"/>
    <row r="231" s="167" customFormat="1" x14ac:dyDescent="0.2"/>
    <row r="232" s="167" customFormat="1" x14ac:dyDescent="0.2"/>
    <row r="233" s="167" customFormat="1" x14ac:dyDescent="0.2"/>
    <row r="234" s="167" customFormat="1" x14ac:dyDescent="0.2"/>
    <row r="235" s="167" customFormat="1" x14ac:dyDescent="0.2"/>
    <row r="236" s="167" customFormat="1" x14ac:dyDescent="0.2"/>
    <row r="237" s="167" customFormat="1" x14ac:dyDescent="0.2"/>
    <row r="238" s="167" customFormat="1" x14ac:dyDescent="0.2"/>
    <row r="239" s="167" customFormat="1" x14ac:dyDescent="0.2"/>
    <row r="240" s="167" customFormat="1" x14ac:dyDescent="0.2"/>
    <row r="241" s="167" customFormat="1" x14ac:dyDescent="0.2"/>
    <row r="242" s="167" customFormat="1" x14ac:dyDescent="0.2"/>
    <row r="243" s="167" customFormat="1" x14ac:dyDescent="0.2"/>
    <row r="244" s="167" customFormat="1" x14ac:dyDescent="0.2"/>
    <row r="245" s="167" customFormat="1" x14ac:dyDescent="0.2"/>
    <row r="246" s="167" customFormat="1" x14ac:dyDescent="0.2"/>
    <row r="247" s="167" customFormat="1" x14ac:dyDescent="0.2"/>
    <row r="248" s="167" customFormat="1" x14ac:dyDescent="0.2"/>
    <row r="249" s="167" customFormat="1" x14ac:dyDescent="0.2"/>
    <row r="250" s="167" customFormat="1" x14ac:dyDescent="0.2"/>
    <row r="251" s="167" customFormat="1" x14ac:dyDescent="0.2"/>
    <row r="252" s="167" customFormat="1" x14ac:dyDescent="0.2"/>
    <row r="253" s="167" customFormat="1" x14ac:dyDescent="0.2"/>
    <row r="254" s="167" customFormat="1" x14ac:dyDescent="0.2"/>
    <row r="255" s="167" customFormat="1" x14ac:dyDescent="0.2"/>
    <row r="256" s="167" customFormat="1" x14ac:dyDescent="0.2"/>
    <row r="257" s="167" customFormat="1" x14ac:dyDescent="0.2"/>
    <row r="258" s="167" customFormat="1" x14ac:dyDescent="0.2"/>
    <row r="259" s="167" customFormat="1" x14ac:dyDescent="0.2"/>
    <row r="260" s="167" customFormat="1" x14ac:dyDescent="0.2"/>
    <row r="261" s="167" customFormat="1" x14ac:dyDescent="0.2"/>
    <row r="262" s="87" customFormat="1" x14ac:dyDescent="0.2"/>
    <row r="263" s="87" customFormat="1" x14ac:dyDescent="0.2"/>
    <row r="264" s="87" customFormat="1" x14ac:dyDescent="0.2"/>
    <row r="265" s="87" customFormat="1" x14ac:dyDescent="0.2"/>
    <row r="266" s="87" customFormat="1" x14ac:dyDescent="0.2"/>
    <row r="267" s="87" customFormat="1" x14ac:dyDescent="0.2"/>
    <row r="268" s="87" customFormat="1" x14ac:dyDescent="0.2"/>
    <row r="269" s="87" customFormat="1" x14ac:dyDescent="0.2"/>
    <row r="270" s="87" customFormat="1" x14ac:dyDescent="0.2"/>
    <row r="271" s="87" customFormat="1" x14ac:dyDescent="0.2"/>
    <row r="272" s="87" customFormat="1" x14ac:dyDescent="0.2"/>
    <row r="273" s="87" customFormat="1" x14ac:dyDescent="0.2"/>
    <row r="274" s="87" customFormat="1" x14ac:dyDescent="0.2"/>
    <row r="275" s="87" customFormat="1" x14ac:dyDescent="0.2"/>
    <row r="276" s="87" customFormat="1" x14ac:dyDescent="0.2"/>
    <row r="277" s="87" customFormat="1" x14ac:dyDescent="0.2"/>
    <row r="278" s="87" customFormat="1" x14ac:dyDescent="0.2"/>
    <row r="279" s="87" customFormat="1" x14ac:dyDescent="0.2"/>
    <row r="280" s="87" customFormat="1" x14ac:dyDescent="0.2"/>
    <row r="281" s="87" customFormat="1" x14ac:dyDescent="0.2"/>
    <row r="282" s="87" customFormat="1" x14ac:dyDescent="0.2"/>
    <row r="283" s="87" customFormat="1" x14ac:dyDescent="0.2"/>
    <row r="284" s="87" customFormat="1" x14ac:dyDescent="0.2"/>
    <row r="285" s="87" customFormat="1" x14ac:dyDescent="0.2"/>
    <row r="286" s="87" customFormat="1" x14ac:dyDescent="0.2"/>
    <row r="287" s="87" customFormat="1" x14ac:dyDescent="0.2"/>
    <row r="288" s="87" customFormat="1" x14ac:dyDescent="0.2"/>
    <row r="289" s="87" customFormat="1" x14ac:dyDescent="0.2"/>
    <row r="290" s="87" customFormat="1" x14ac:dyDescent="0.2"/>
    <row r="291" s="87" customFormat="1" x14ac:dyDescent="0.2"/>
    <row r="292" s="87" customFormat="1" x14ac:dyDescent="0.2"/>
    <row r="293" s="87" customFormat="1" x14ac:dyDescent="0.2"/>
    <row r="294" s="87" customFormat="1" x14ac:dyDescent="0.2"/>
    <row r="295" s="87" customFormat="1" x14ac:dyDescent="0.2"/>
    <row r="296" s="87" customFormat="1" x14ac:dyDescent="0.2"/>
    <row r="297" s="87" customFormat="1" x14ac:dyDescent="0.2"/>
    <row r="298" s="87" customFormat="1" x14ac:dyDescent="0.2"/>
    <row r="299" s="87" customFormat="1" x14ac:dyDescent="0.2"/>
    <row r="300" s="87" customFormat="1" x14ac:dyDescent="0.2"/>
    <row r="301" s="87" customFormat="1" x14ac:dyDescent="0.2"/>
    <row r="302" s="87" customFormat="1" x14ac:dyDescent="0.2"/>
    <row r="303" s="87" customFormat="1" x14ac:dyDescent="0.2"/>
    <row r="304" s="87" customFormat="1" x14ac:dyDescent="0.2"/>
    <row r="305" s="87" customFormat="1" x14ac:dyDescent="0.2"/>
    <row r="306" s="87" customFormat="1" x14ac:dyDescent="0.2"/>
    <row r="307" s="87" customFormat="1" x14ac:dyDescent="0.2"/>
    <row r="308" s="87" customFormat="1" x14ac:dyDescent="0.2"/>
    <row r="309" s="87" customFormat="1" x14ac:dyDescent="0.2"/>
    <row r="310" s="87" customFormat="1" x14ac:dyDescent="0.2"/>
    <row r="311" s="87" customFormat="1" x14ac:dyDescent="0.2"/>
    <row r="312" s="87" customFormat="1" x14ac:dyDescent="0.2"/>
    <row r="313" s="87" customFormat="1" x14ac:dyDescent="0.2"/>
    <row r="314" s="87" customFormat="1" x14ac:dyDescent="0.2"/>
    <row r="315" s="87" customFormat="1" x14ac:dyDescent="0.2"/>
    <row r="316" s="87" customFormat="1" x14ac:dyDescent="0.2"/>
    <row r="317" s="87" customFormat="1" x14ac:dyDescent="0.2"/>
    <row r="318" s="87" customFormat="1" x14ac:dyDescent="0.2"/>
    <row r="319" s="87" customFormat="1" x14ac:dyDescent="0.2"/>
    <row r="320" s="87" customFormat="1" x14ac:dyDescent="0.2"/>
    <row r="321" s="87" customFormat="1" x14ac:dyDescent="0.2"/>
    <row r="322" s="87" customFormat="1" x14ac:dyDescent="0.2"/>
    <row r="323" s="87" customFormat="1" x14ac:dyDescent="0.2"/>
    <row r="324" s="87" customFormat="1" x14ac:dyDescent="0.2"/>
    <row r="325" s="87" customFormat="1" x14ac:dyDescent="0.2"/>
    <row r="326" s="87" customFormat="1" x14ac:dyDescent="0.2"/>
    <row r="327" s="87" customFormat="1" x14ac:dyDescent="0.2"/>
    <row r="328" s="87" customFormat="1" x14ac:dyDescent="0.2"/>
    <row r="329" s="87" customFormat="1" x14ac:dyDescent="0.2"/>
    <row r="330" s="87" customFormat="1" x14ac:dyDescent="0.2"/>
    <row r="331" s="87" customFormat="1" x14ac:dyDescent="0.2"/>
    <row r="332" s="87" customFormat="1" x14ac:dyDescent="0.2"/>
    <row r="333" s="87" customFormat="1" x14ac:dyDescent="0.2"/>
    <row r="334" s="87" customFormat="1" x14ac:dyDescent="0.2"/>
    <row r="335" s="87" customFormat="1" x14ac:dyDescent="0.2"/>
    <row r="336" s="87" customFormat="1" x14ac:dyDescent="0.2"/>
    <row r="337" s="87" customFormat="1" x14ac:dyDescent="0.2"/>
    <row r="338" s="87" customFormat="1" x14ac:dyDescent="0.2"/>
    <row r="339" s="87" customFormat="1" x14ac:dyDescent="0.2"/>
    <row r="340" s="87" customFormat="1" x14ac:dyDescent="0.2"/>
    <row r="341" s="87" customFormat="1" x14ac:dyDescent="0.2"/>
    <row r="342" s="87" customFormat="1" x14ac:dyDescent="0.2"/>
    <row r="343" s="87" customFormat="1" x14ac:dyDescent="0.2"/>
    <row r="344" s="87" customFormat="1" x14ac:dyDescent="0.2"/>
    <row r="345" s="87" customFormat="1" x14ac:dyDescent="0.2"/>
    <row r="346" s="87" customFormat="1" x14ac:dyDescent="0.2"/>
    <row r="347" s="87" customFormat="1" x14ac:dyDescent="0.2"/>
    <row r="348" s="87" customFormat="1" x14ac:dyDescent="0.2"/>
    <row r="349" s="87" customFormat="1" x14ac:dyDescent="0.2"/>
    <row r="350" s="87" customFormat="1" x14ac:dyDescent="0.2"/>
    <row r="351" s="87" customFormat="1" x14ac:dyDescent="0.2"/>
    <row r="352" s="87" customFormat="1" x14ac:dyDescent="0.2"/>
    <row r="353" s="87" customFormat="1" x14ac:dyDescent="0.2"/>
    <row r="354" s="87" customFormat="1" x14ac:dyDescent="0.2"/>
    <row r="355" s="87" customFormat="1" x14ac:dyDescent="0.2"/>
    <row r="356" s="87" customFormat="1" x14ac:dyDescent="0.2"/>
    <row r="357" s="87" customFormat="1" x14ac:dyDescent="0.2"/>
    <row r="358" s="87" customFormat="1" x14ac:dyDescent="0.2"/>
    <row r="359" s="87" customFormat="1" x14ac:dyDescent="0.2"/>
    <row r="360" s="87" customFormat="1" x14ac:dyDescent="0.2"/>
    <row r="361" s="87" customFormat="1" x14ac:dyDescent="0.2"/>
    <row r="362" s="87" customFormat="1" x14ac:dyDescent="0.2"/>
    <row r="363" s="87" customFormat="1" x14ac:dyDescent="0.2"/>
    <row r="364" s="87" customFormat="1" x14ac:dyDescent="0.2"/>
    <row r="365" s="87" customFormat="1" x14ac:dyDescent="0.2"/>
    <row r="366" s="87" customFormat="1" x14ac:dyDescent="0.2"/>
    <row r="367" s="87" customFormat="1" x14ac:dyDescent="0.2"/>
    <row r="368" s="87" customFormat="1" x14ac:dyDescent="0.2"/>
    <row r="369" s="87" customFormat="1" x14ac:dyDescent="0.2"/>
    <row r="370" s="87" customFormat="1" x14ac:dyDescent="0.2"/>
    <row r="371" s="87" customFormat="1" x14ac:dyDescent="0.2"/>
    <row r="372" s="87" customFormat="1" x14ac:dyDescent="0.2"/>
    <row r="373" s="87" customFormat="1" x14ac:dyDescent="0.2"/>
    <row r="374" s="87" customFormat="1" x14ac:dyDescent="0.2"/>
    <row r="375" s="87" customFormat="1" x14ac:dyDescent="0.2"/>
    <row r="376" s="87" customFormat="1" x14ac:dyDescent="0.2"/>
    <row r="377" s="87" customFormat="1" x14ac:dyDescent="0.2"/>
    <row r="378" s="87" customFormat="1" x14ac:dyDescent="0.2"/>
    <row r="379" s="87" customFormat="1" x14ac:dyDescent="0.2"/>
    <row r="380" s="87" customFormat="1" x14ac:dyDescent="0.2"/>
    <row r="381" s="87" customFormat="1" x14ac:dyDescent="0.2"/>
    <row r="382" s="87" customFormat="1" x14ac:dyDescent="0.2"/>
    <row r="383" s="87" customFormat="1" x14ac:dyDescent="0.2"/>
    <row r="384" s="87" customFormat="1" x14ac:dyDescent="0.2"/>
    <row r="385" s="87" customFormat="1" x14ac:dyDescent="0.2"/>
    <row r="386" s="87" customFormat="1" x14ac:dyDescent="0.2"/>
    <row r="387" s="87" customFormat="1" x14ac:dyDescent="0.2"/>
    <row r="388" s="87" customFormat="1" x14ac:dyDescent="0.2"/>
    <row r="389" s="87" customFormat="1" x14ac:dyDescent="0.2"/>
    <row r="390" s="87" customFormat="1" x14ac:dyDescent="0.2"/>
    <row r="391" s="87" customFormat="1" x14ac:dyDescent="0.2"/>
    <row r="392" s="87" customFormat="1" x14ac:dyDescent="0.2"/>
    <row r="393" s="87" customFormat="1" x14ac:dyDescent="0.2"/>
    <row r="394" s="87" customFormat="1" x14ac:dyDescent="0.2"/>
    <row r="395" s="87" customFormat="1" x14ac:dyDescent="0.2"/>
    <row r="396" s="87" customFormat="1" x14ac:dyDescent="0.2"/>
    <row r="397" s="87" customFormat="1" x14ac:dyDescent="0.2"/>
    <row r="398" s="87" customFormat="1" x14ac:dyDescent="0.2"/>
    <row r="399" s="87" customFormat="1" x14ac:dyDescent="0.2"/>
    <row r="400" s="87" customFormat="1" x14ac:dyDescent="0.2"/>
    <row r="401" s="87" customFormat="1" x14ac:dyDescent="0.2"/>
    <row r="402" s="87" customFormat="1" x14ac:dyDescent="0.2"/>
    <row r="403" s="87" customFormat="1" x14ac:dyDescent="0.2"/>
    <row r="404" s="87" customFormat="1" x14ac:dyDescent="0.2"/>
    <row r="405" s="87" customFormat="1" x14ac:dyDescent="0.2"/>
    <row r="406" s="87" customFormat="1" x14ac:dyDescent="0.2"/>
    <row r="407" s="87" customFormat="1" x14ac:dyDescent="0.2"/>
    <row r="408" s="87" customFormat="1" x14ac:dyDescent="0.2"/>
    <row r="409" s="87" customFormat="1" x14ac:dyDescent="0.2"/>
    <row r="410" s="87" customFormat="1" x14ac:dyDescent="0.2"/>
    <row r="411" s="87" customFormat="1" x14ac:dyDescent="0.2"/>
    <row r="412" s="87" customFormat="1" x14ac:dyDescent="0.2"/>
    <row r="413" s="87" customFormat="1" x14ac:dyDescent="0.2"/>
    <row r="414" s="87" customFormat="1" x14ac:dyDescent="0.2"/>
    <row r="415" s="87" customFormat="1" x14ac:dyDescent="0.2"/>
    <row r="416" s="87" customFormat="1" x14ac:dyDescent="0.2"/>
    <row r="417" s="87" customFormat="1" x14ac:dyDescent="0.2"/>
    <row r="418" s="87" customFormat="1" x14ac:dyDescent="0.2"/>
    <row r="419" s="87" customFormat="1" x14ac:dyDescent="0.2"/>
    <row r="420" s="87" customFormat="1" x14ac:dyDescent="0.2"/>
    <row r="421" s="87" customFormat="1" x14ac:dyDescent="0.2"/>
    <row r="422" s="87" customFormat="1" x14ac:dyDescent="0.2"/>
    <row r="423" s="87" customFormat="1" x14ac:dyDescent="0.2"/>
    <row r="424" s="87" customFormat="1" x14ac:dyDescent="0.2"/>
    <row r="425" s="87" customFormat="1" x14ac:dyDescent="0.2"/>
    <row r="426" s="87" customFormat="1" x14ac:dyDescent="0.2"/>
    <row r="427" s="87" customFormat="1" x14ac:dyDescent="0.2"/>
    <row r="428" s="87" customFormat="1" x14ac:dyDescent="0.2"/>
    <row r="429" s="87" customFormat="1" x14ac:dyDescent="0.2"/>
    <row r="430" s="87" customFormat="1" x14ac:dyDescent="0.2"/>
    <row r="431" s="87" customFormat="1" x14ac:dyDescent="0.2"/>
    <row r="432" s="87" customFormat="1" x14ac:dyDescent="0.2"/>
    <row r="433" s="87" customFormat="1" x14ac:dyDescent="0.2"/>
    <row r="434" s="87" customFormat="1" x14ac:dyDescent="0.2"/>
    <row r="435" s="87" customFormat="1" x14ac:dyDescent="0.2"/>
    <row r="436" s="87" customFormat="1" x14ac:dyDescent="0.2"/>
    <row r="437" s="87" customFormat="1" x14ac:dyDescent="0.2"/>
    <row r="438" s="87" customFormat="1" x14ac:dyDescent="0.2"/>
  </sheetData>
  <mergeCells count="2">
    <mergeCell ref="A18:I18"/>
    <mergeCell ref="A19:I19"/>
  </mergeCells>
  <pageMargins left="0.9055118110236221" right="0.70866141732283472" top="1.9291338582677167" bottom="0.74803149606299213" header="0.31496062992125984" footer="0.31496062992125984"/>
  <pageSetup paperSize="9" orientation="portrait" horizontalDpi="2400" verticalDpi="2400" r:id="rId1"/>
  <headerFooter>
    <oddHeader xml:space="preserve">&amp;R&amp;"Arial,Bold" </oddHeader>
    <oddFooter>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33"/>
  <sheetViews>
    <sheetView workbookViewId="0">
      <selection sqref="A1:F1"/>
    </sheetView>
  </sheetViews>
  <sheetFormatPr defaultRowHeight="12.75" x14ac:dyDescent="0.2"/>
  <cols>
    <col min="1" max="1" width="8.7109375" style="150" customWidth="1"/>
    <col min="2" max="2" width="60.85546875" style="150" customWidth="1"/>
    <col min="3" max="3" width="11.5703125" style="150" customWidth="1"/>
    <col min="4" max="4" width="15.28515625" style="150" customWidth="1"/>
    <col min="5" max="5" width="18.42578125" style="150" customWidth="1"/>
    <col min="6" max="6" width="35" style="150" customWidth="1"/>
    <col min="7" max="7" width="19" style="150" customWidth="1"/>
    <col min="8" max="14" width="7.7109375" style="150" customWidth="1"/>
    <col min="15" max="16384" width="9.140625" style="150"/>
  </cols>
  <sheetData>
    <row r="1" spans="1:15" s="128" customFormat="1" ht="22.5" customHeight="1" thickTop="1" x14ac:dyDescent="0.2">
      <c r="A1" s="706" t="s">
        <v>91</v>
      </c>
      <c r="B1" s="707"/>
      <c r="C1" s="707"/>
      <c r="D1" s="707"/>
      <c r="E1" s="707"/>
      <c r="F1" s="707"/>
      <c r="G1" s="126"/>
      <c r="H1" s="126"/>
      <c r="I1" s="126"/>
      <c r="J1" s="126"/>
      <c r="K1" s="126"/>
      <c r="L1" s="127"/>
    </row>
    <row r="2" spans="1:15" s="128" customFormat="1" ht="33.75" customHeight="1" x14ac:dyDescent="0.2">
      <c r="A2" s="129" t="s">
        <v>35</v>
      </c>
      <c r="B2" s="130" t="s">
        <v>36</v>
      </c>
      <c r="C2" s="130" t="s">
        <v>59</v>
      </c>
      <c r="D2" s="130" t="s">
        <v>37</v>
      </c>
      <c r="E2" s="131" t="s">
        <v>60</v>
      </c>
      <c r="F2" s="131" t="s">
        <v>56</v>
      </c>
      <c r="G2" s="132"/>
      <c r="H2" s="132"/>
      <c r="I2" s="132"/>
      <c r="J2" s="132"/>
      <c r="K2" s="132"/>
      <c r="L2" s="133"/>
    </row>
    <row r="3" spans="1:15" s="128" customFormat="1" ht="22.5" customHeight="1" x14ac:dyDescent="0.2">
      <c r="A3" s="129"/>
      <c r="B3" s="134" t="s">
        <v>269</v>
      </c>
      <c r="C3" s="130"/>
      <c r="D3" s="130"/>
      <c r="E3" s="131"/>
      <c r="F3" s="131"/>
      <c r="G3" s="132"/>
      <c r="H3" s="132"/>
      <c r="I3" s="135"/>
      <c r="J3" s="136"/>
      <c r="K3" s="137"/>
      <c r="L3" s="138"/>
      <c r="M3" s="139"/>
    </row>
    <row r="4" spans="1:15" s="145" customFormat="1" ht="108" customHeight="1" x14ac:dyDescent="0.2">
      <c r="A4" s="140" t="s">
        <v>62</v>
      </c>
      <c r="B4" s="141" t="s">
        <v>63</v>
      </c>
      <c r="C4" s="142"/>
      <c r="D4" s="143"/>
      <c r="E4" s="143"/>
      <c r="F4" s="144"/>
      <c r="G4" s="135"/>
      <c r="H4" s="132"/>
      <c r="I4" s="135"/>
      <c r="J4" s="136"/>
      <c r="K4" s="137"/>
      <c r="L4" s="138"/>
      <c r="M4" s="139"/>
    </row>
    <row r="5" spans="1:15" ht="15" customHeight="1" x14ac:dyDescent="0.2">
      <c r="A5" s="146" t="s">
        <v>64</v>
      </c>
      <c r="B5" s="147" t="s">
        <v>65</v>
      </c>
      <c r="C5" s="142" t="s">
        <v>9</v>
      </c>
      <c r="D5" s="148">
        <f>'Retaining Wall '!H9</f>
        <v>0</v>
      </c>
      <c r="E5" s="148">
        <v>13</v>
      </c>
      <c r="F5" s="144">
        <f t="shared" ref="F5:F9" si="0">D5*E5</f>
        <v>0</v>
      </c>
      <c r="G5" s="149"/>
      <c r="H5" s="149"/>
      <c r="I5" s="135"/>
      <c r="J5" s="136"/>
      <c r="K5" s="137"/>
      <c r="L5" s="138"/>
      <c r="M5" s="139"/>
    </row>
    <row r="6" spans="1:15" s="145" customFormat="1" ht="121.5" customHeight="1" x14ac:dyDescent="0.2">
      <c r="A6" s="140" t="s">
        <v>66</v>
      </c>
      <c r="B6" s="141" t="s">
        <v>70</v>
      </c>
      <c r="C6" s="142" t="s">
        <v>9</v>
      </c>
      <c r="D6" s="148">
        <f>'Retaining Wall '!H13</f>
        <v>0</v>
      </c>
      <c r="E6" s="148">
        <v>50</v>
      </c>
      <c r="F6" s="144">
        <f t="shared" ref="F6" si="1">D6*E6</f>
        <v>0</v>
      </c>
      <c r="G6" s="135"/>
      <c r="H6" s="135"/>
      <c r="I6" s="135"/>
      <c r="J6" s="135"/>
      <c r="K6" s="135"/>
      <c r="L6" s="138"/>
    </row>
    <row r="7" spans="1:15" s="145" customFormat="1" ht="93.75" customHeight="1" x14ac:dyDescent="0.2">
      <c r="A7" s="140" t="s">
        <v>68</v>
      </c>
      <c r="B7" s="141" t="s">
        <v>72</v>
      </c>
      <c r="C7" s="142"/>
      <c r="D7" s="151"/>
      <c r="E7" s="148"/>
      <c r="F7" s="144">
        <f t="shared" si="0"/>
        <v>0</v>
      </c>
      <c r="G7" s="135"/>
      <c r="H7" s="135"/>
      <c r="I7" s="135"/>
      <c r="J7" s="135"/>
      <c r="K7" s="135"/>
      <c r="L7" s="152"/>
    </row>
    <row r="8" spans="1:15" ht="15" customHeight="1" x14ac:dyDescent="0.2">
      <c r="A8" s="146" t="s">
        <v>64</v>
      </c>
      <c r="B8" s="147" t="s">
        <v>73</v>
      </c>
      <c r="C8" s="142" t="s">
        <v>9</v>
      </c>
      <c r="D8" s="148">
        <f>'Retaining Wall '!H18</f>
        <v>69.75</v>
      </c>
      <c r="E8" s="148">
        <v>280</v>
      </c>
      <c r="F8" s="144">
        <f t="shared" si="0"/>
        <v>19530</v>
      </c>
      <c r="G8" s="149"/>
      <c r="H8" s="149"/>
      <c r="I8" s="149"/>
      <c r="J8" s="135"/>
      <c r="K8" s="135"/>
      <c r="L8" s="153"/>
    </row>
    <row r="9" spans="1:15" s="145" customFormat="1" ht="164.25" customHeight="1" x14ac:dyDescent="0.2">
      <c r="A9" s="140" t="s">
        <v>69</v>
      </c>
      <c r="B9" s="141" t="s">
        <v>120</v>
      </c>
      <c r="C9" s="142"/>
      <c r="D9" s="151"/>
      <c r="E9" s="148"/>
      <c r="F9" s="144">
        <f t="shared" si="0"/>
        <v>0</v>
      </c>
      <c r="G9" s="135"/>
      <c r="H9" s="135"/>
      <c r="I9" s="137"/>
      <c r="J9" s="135"/>
      <c r="K9" s="135"/>
      <c r="L9" s="138"/>
    </row>
    <row r="10" spans="1:15" ht="15" customHeight="1" x14ac:dyDescent="0.2">
      <c r="A10" s="146"/>
      <c r="B10" s="147" t="s">
        <v>443</v>
      </c>
      <c r="C10" s="142"/>
      <c r="D10" s="148"/>
      <c r="E10" s="148"/>
      <c r="F10" s="144"/>
      <c r="G10" s="149"/>
      <c r="H10" s="149"/>
      <c r="I10" s="149"/>
      <c r="J10" s="135"/>
      <c r="K10" s="135"/>
      <c r="L10" s="138"/>
      <c r="N10" s="150">
        <f>(D10*1.5%)*223</f>
        <v>0</v>
      </c>
    </row>
    <row r="11" spans="1:15" ht="15" customHeight="1" x14ac:dyDescent="0.2">
      <c r="A11" s="146" t="s">
        <v>64</v>
      </c>
      <c r="B11" s="147" t="s">
        <v>204</v>
      </c>
      <c r="C11" s="142" t="s">
        <v>9</v>
      </c>
      <c r="D11" s="148">
        <f>'Retaining Wall '!H23</f>
        <v>209.25</v>
      </c>
      <c r="E11" s="148">
        <v>520</v>
      </c>
      <c r="F11" s="144">
        <f t="shared" ref="F11:F16" si="2">D11*E11</f>
        <v>108810</v>
      </c>
      <c r="G11" s="149">
        <f>D11*1.1%</f>
        <v>2.3017500000000002</v>
      </c>
      <c r="H11" s="149">
        <v>223</v>
      </c>
      <c r="I11" s="149">
        <f>G11*H11</f>
        <v>513.29025000000001</v>
      </c>
      <c r="J11" s="135"/>
      <c r="K11" s="135"/>
      <c r="L11" s="138"/>
      <c r="N11" s="150">
        <f>(D11*1.5%)*223</f>
        <v>699.94124999999997</v>
      </c>
    </row>
    <row r="12" spans="1:15" s="145" customFormat="1" ht="93.75" customHeight="1" x14ac:dyDescent="0.2">
      <c r="A12" s="140" t="s">
        <v>71</v>
      </c>
      <c r="B12" s="141" t="s">
        <v>80</v>
      </c>
      <c r="C12" s="142" t="s">
        <v>81</v>
      </c>
      <c r="D12" s="148">
        <f>O12</f>
        <v>699.94124999999997</v>
      </c>
      <c r="E12" s="148">
        <v>240</v>
      </c>
      <c r="F12" s="144">
        <f t="shared" si="2"/>
        <v>167985.9</v>
      </c>
      <c r="G12" s="135"/>
      <c r="H12" s="149"/>
      <c r="I12" s="149"/>
      <c r="J12" s="135"/>
      <c r="K12" s="135"/>
      <c r="L12" s="138"/>
      <c r="M12" s="150"/>
      <c r="N12" s="150"/>
      <c r="O12" s="145">
        <f>SUM(N9:N11)</f>
        <v>699.94124999999997</v>
      </c>
    </row>
    <row r="13" spans="1:15" ht="15" customHeight="1" x14ac:dyDescent="0.2">
      <c r="A13" s="146" t="s">
        <v>75</v>
      </c>
      <c r="B13" s="147" t="s">
        <v>379</v>
      </c>
      <c r="C13" s="142" t="s">
        <v>442</v>
      </c>
      <c r="D13" s="148">
        <f>'Retaining Wall '!H33</f>
        <v>2077.8000000000002</v>
      </c>
      <c r="E13" s="148">
        <v>600</v>
      </c>
      <c r="F13" s="144">
        <f t="shared" si="2"/>
        <v>1246680</v>
      </c>
      <c r="G13" s="149">
        <f>D13*1%</f>
        <v>20.778000000000002</v>
      </c>
      <c r="H13" s="149">
        <v>223</v>
      </c>
      <c r="I13" s="149">
        <f>G13*H13</f>
        <v>4633.4940000000006</v>
      </c>
      <c r="J13" s="135">
        <f>SUM(I11:I13)</f>
        <v>5146.7842500000006</v>
      </c>
      <c r="K13" s="135"/>
      <c r="L13" s="138"/>
      <c r="N13" s="150">
        <f>(D13*1.75%)*223</f>
        <v>8108.6145000000015</v>
      </c>
    </row>
    <row r="14" spans="1:15" s="145" customFormat="1" ht="93.75" customHeight="1" x14ac:dyDescent="0.2">
      <c r="A14" s="140" t="s">
        <v>71</v>
      </c>
      <c r="B14" s="141" t="s">
        <v>80</v>
      </c>
      <c r="C14" s="142" t="s">
        <v>81</v>
      </c>
      <c r="D14" s="148">
        <f>J15</f>
        <v>4633.4940000000006</v>
      </c>
      <c r="E14" s="148">
        <v>280</v>
      </c>
      <c r="F14" s="144">
        <f t="shared" si="2"/>
        <v>1297378.32</v>
      </c>
      <c r="G14" s="135"/>
      <c r="H14" s="149"/>
      <c r="I14" s="149"/>
      <c r="J14" s="135"/>
      <c r="K14" s="135"/>
      <c r="L14" s="138"/>
      <c r="M14" s="150"/>
      <c r="N14" s="150"/>
      <c r="O14" s="145">
        <f>SUM(N11:N13)</f>
        <v>8808.5557500000014</v>
      </c>
    </row>
    <row r="15" spans="1:15" ht="15" customHeight="1" x14ac:dyDescent="0.2">
      <c r="A15" s="146" t="s">
        <v>75</v>
      </c>
      <c r="B15" s="147" t="s">
        <v>438</v>
      </c>
      <c r="C15" s="142" t="s">
        <v>442</v>
      </c>
      <c r="D15" s="148">
        <v>0</v>
      </c>
      <c r="E15" s="148">
        <v>685</v>
      </c>
      <c r="F15" s="144">
        <f t="shared" si="2"/>
        <v>0</v>
      </c>
      <c r="G15" s="149">
        <f>D15*1.4%</f>
        <v>0</v>
      </c>
      <c r="H15" s="149">
        <v>223</v>
      </c>
      <c r="I15" s="149">
        <f>G15*H15</f>
        <v>0</v>
      </c>
      <c r="J15" s="135">
        <f>SUM(I13:I15)</f>
        <v>4633.4940000000006</v>
      </c>
      <c r="K15" s="135"/>
      <c r="L15" s="138"/>
      <c r="N15" s="150">
        <f>(D15*1.55%)*223</f>
        <v>0</v>
      </c>
    </row>
    <row r="16" spans="1:15" s="145" customFormat="1" ht="93.75" customHeight="1" x14ac:dyDescent="0.2">
      <c r="A16" s="140" t="s">
        <v>71</v>
      </c>
      <c r="B16" s="141" t="s">
        <v>80</v>
      </c>
      <c r="C16" s="142" t="s">
        <v>81</v>
      </c>
      <c r="D16" s="148">
        <f>N17</f>
        <v>0</v>
      </c>
      <c r="E16" s="148">
        <v>285</v>
      </c>
      <c r="F16" s="144">
        <f t="shared" si="2"/>
        <v>0</v>
      </c>
      <c r="G16" s="135"/>
      <c r="H16" s="149"/>
      <c r="I16" s="149"/>
      <c r="J16" s="135"/>
      <c r="K16" s="135"/>
      <c r="L16" s="138"/>
      <c r="M16" s="150"/>
      <c r="N16" s="150"/>
      <c r="O16" s="145">
        <f>SUM(N13:N15)</f>
        <v>8108.6145000000015</v>
      </c>
    </row>
    <row r="17" spans="1:16" ht="15" customHeight="1" x14ac:dyDescent="0.2">
      <c r="A17" s="146"/>
      <c r="B17" s="147" t="s">
        <v>345</v>
      </c>
      <c r="C17" s="142"/>
      <c r="D17" s="148"/>
      <c r="E17" s="148"/>
      <c r="F17" s="144"/>
      <c r="G17" s="149"/>
      <c r="H17" s="149"/>
      <c r="I17" s="149"/>
      <c r="J17" s="135"/>
      <c r="K17" s="135"/>
      <c r="L17" s="138"/>
      <c r="N17" s="150">
        <f>(D17*1.5%)*223</f>
        <v>0</v>
      </c>
    </row>
    <row r="18" spans="1:16" ht="15" customHeight="1" x14ac:dyDescent="0.2">
      <c r="A18" s="146" t="s">
        <v>75</v>
      </c>
      <c r="B18" s="147" t="s">
        <v>203</v>
      </c>
      <c r="C18" s="142" t="s">
        <v>9</v>
      </c>
      <c r="D18" s="148">
        <v>0</v>
      </c>
      <c r="E18" s="148">
        <v>700</v>
      </c>
      <c r="F18" s="144">
        <f>D18*E18</f>
        <v>0</v>
      </c>
      <c r="G18" s="149">
        <f>D18*1.25%</f>
        <v>0</v>
      </c>
      <c r="H18" s="149">
        <v>223</v>
      </c>
      <c r="I18" s="149">
        <f>G18*H18</f>
        <v>0</v>
      </c>
      <c r="J18" s="135">
        <f>SUM(I18:I18)</f>
        <v>0</v>
      </c>
      <c r="K18" s="135"/>
      <c r="L18" s="138"/>
      <c r="N18" s="150">
        <f>(D18*1.55%)*223</f>
        <v>0</v>
      </c>
    </row>
    <row r="19" spans="1:16" s="145" customFormat="1" ht="93.75" customHeight="1" x14ac:dyDescent="0.2">
      <c r="A19" s="140" t="s">
        <v>71</v>
      </c>
      <c r="B19" s="141" t="s">
        <v>80</v>
      </c>
      <c r="C19" s="142" t="s">
        <v>81</v>
      </c>
      <c r="D19" s="148">
        <f>O19</f>
        <v>0</v>
      </c>
      <c r="E19" s="148">
        <v>295</v>
      </c>
      <c r="F19" s="144">
        <f>D19*E19</f>
        <v>0</v>
      </c>
      <c r="G19" s="135"/>
      <c r="H19" s="149"/>
      <c r="I19" s="149"/>
      <c r="J19" s="135"/>
      <c r="K19" s="135"/>
      <c r="L19" s="138"/>
      <c r="M19" s="150"/>
      <c r="N19" s="150"/>
      <c r="O19" s="145">
        <f>SUM(N18:N18)</f>
        <v>0</v>
      </c>
    </row>
    <row r="20" spans="1:16" s="145" customFormat="1" ht="39.75" customHeight="1" x14ac:dyDescent="0.2">
      <c r="A20" s="140" t="s">
        <v>74</v>
      </c>
      <c r="B20" s="141" t="s">
        <v>228</v>
      </c>
      <c r="C20" s="142" t="s">
        <v>18</v>
      </c>
      <c r="D20" s="148">
        <f>'Retaining Wall '!H27</f>
        <v>0</v>
      </c>
      <c r="E20" s="148">
        <v>180</v>
      </c>
      <c r="F20" s="144">
        <f t="shared" ref="F20" si="3">D20*E20</f>
        <v>0</v>
      </c>
      <c r="G20" s="135"/>
      <c r="H20" s="135"/>
      <c r="I20" s="135"/>
      <c r="J20" s="135"/>
      <c r="K20" s="135"/>
      <c r="L20" s="138"/>
    </row>
    <row r="21" spans="1:16" s="145" customFormat="1" ht="141.75" customHeight="1" x14ac:dyDescent="0.2">
      <c r="A21" s="140" t="s">
        <v>79</v>
      </c>
      <c r="B21" s="141" t="s">
        <v>67</v>
      </c>
      <c r="C21" s="142" t="s">
        <v>18</v>
      </c>
      <c r="D21" s="151">
        <f>'Retaining Wall '!H43</f>
        <v>0</v>
      </c>
      <c r="E21" s="148">
        <v>15</v>
      </c>
      <c r="F21" s="144"/>
      <c r="G21" s="135"/>
      <c r="H21" s="135"/>
      <c r="I21" s="135"/>
      <c r="J21" s="135"/>
      <c r="K21" s="135"/>
      <c r="L21" s="138"/>
      <c r="M21" s="139"/>
      <c r="N21" s="150"/>
      <c r="O21" s="150"/>
      <c r="P21" s="150"/>
    </row>
    <row r="22" spans="1:16" ht="24.95" customHeight="1" x14ac:dyDescent="0.2">
      <c r="A22" s="708" t="s">
        <v>270</v>
      </c>
      <c r="B22" s="709"/>
      <c r="C22" s="709"/>
      <c r="D22" s="709"/>
      <c r="E22" s="709"/>
      <c r="F22" s="154">
        <f>SUM(F3:F21)</f>
        <v>2840384.2199999997</v>
      </c>
      <c r="G22" s="149"/>
      <c r="H22" s="149"/>
      <c r="I22" s="149"/>
      <c r="J22" s="135"/>
      <c r="K22" s="135"/>
      <c r="L22" s="153"/>
      <c r="N22" s="145"/>
      <c r="O22" s="145"/>
      <c r="P22" s="145"/>
    </row>
    <row r="23" spans="1:16" s="145" customFormat="1" ht="24.95" hidden="1" customHeight="1" x14ac:dyDescent="0.2">
      <c r="A23" s="856" t="s">
        <v>440</v>
      </c>
      <c r="B23" s="857"/>
      <c r="C23" s="155" t="s">
        <v>238</v>
      </c>
      <c r="D23" s="155" t="s">
        <v>213</v>
      </c>
      <c r="E23" s="155" t="s">
        <v>240</v>
      </c>
      <c r="F23" s="125" t="s">
        <v>244</v>
      </c>
      <c r="G23" s="135"/>
      <c r="H23" s="135"/>
      <c r="I23" s="135"/>
      <c r="J23" s="135"/>
      <c r="K23" s="135"/>
      <c r="L23" s="138"/>
    </row>
    <row r="24" spans="1:16" s="145" customFormat="1" ht="35.1" hidden="1" customHeight="1" x14ac:dyDescent="0.2">
      <c r="A24" s="159"/>
      <c r="B24" s="160"/>
      <c r="C24" s="142" t="s">
        <v>243</v>
      </c>
      <c r="D24" s="143"/>
      <c r="E24" s="156">
        <f>F8+F11+F12</f>
        <v>296325.90000000002</v>
      </c>
      <c r="F24" s="154" t="e">
        <f>E24/D24</f>
        <v>#DIV/0!</v>
      </c>
      <c r="G24" s="135">
        <v>2242415</v>
      </c>
      <c r="H24" s="135"/>
      <c r="I24" s="135"/>
      <c r="J24" s="135"/>
      <c r="K24" s="135"/>
      <c r="L24" s="138"/>
      <c r="N24" s="150"/>
      <c r="O24" s="150"/>
      <c r="P24" s="150"/>
    </row>
    <row r="25" spans="1:16" s="145" customFormat="1" ht="24.95" customHeight="1" x14ac:dyDescent="0.2">
      <c r="A25" s="856" t="s">
        <v>379</v>
      </c>
      <c r="B25" s="857"/>
      <c r="C25" s="155" t="s">
        <v>238</v>
      </c>
      <c r="D25" s="155" t="s">
        <v>213</v>
      </c>
      <c r="E25" s="155" t="s">
        <v>240</v>
      </c>
      <c r="F25" s="125" t="s">
        <v>244</v>
      </c>
      <c r="G25" s="135"/>
      <c r="H25" s="135"/>
      <c r="I25" s="135"/>
      <c r="J25" s="135"/>
      <c r="K25" s="135"/>
      <c r="L25" s="138"/>
    </row>
    <row r="26" spans="1:16" s="145" customFormat="1" ht="35.1" customHeight="1" x14ac:dyDescent="0.2">
      <c r="A26" s="159"/>
      <c r="B26" s="160"/>
      <c r="C26" s="142" t="s">
        <v>243</v>
      </c>
      <c r="D26" s="143">
        <f>'Retaining Wall '!I33</f>
        <v>2424.4</v>
      </c>
      <c r="E26" s="156">
        <f>F14+F13</f>
        <v>2544058.3200000003</v>
      </c>
      <c r="F26" s="154">
        <f>E26/D26</f>
        <v>1049.3558488698236</v>
      </c>
      <c r="G26" s="135">
        <v>5702198</v>
      </c>
      <c r="H26" s="135"/>
      <c r="I26" s="135"/>
      <c r="J26" s="135"/>
      <c r="K26" s="135"/>
      <c r="L26" s="138"/>
      <c r="N26" s="150"/>
      <c r="O26" s="150"/>
      <c r="P26" s="150"/>
    </row>
    <row r="27" spans="1:16" s="145" customFormat="1" ht="24.95" hidden="1" customHeight="1" x14ac:dyDescent="0.2">
      <c r="A27" s="856" t="s">
        <v>441</v>
      </c>
      <c r="B27" s="857"/>
      <c r="C27" s="155" t="s">
        <v>238</v>
      </c>
      <c r="D27" s="155" t="s">
        <v>213</v>
      </c>
      <c r="E27" s="155" t="s">
        <v>240</v>
      </c>
      <c r="F27" s="125" t="s">
        <v>244</v>
      </c>
      <c r="G27" s="135"/>
      <c r="H27" s="135"/>
      <c r="I27" s="135"/>
      <c r="J27" s="135"/>
      <c r="K27" s="135"/>
      <c r="L27" s="138"/>
    </row>
    <row r="28" spans="1:16" s="145" customFormat="1" ht="35.1" hidden="1" customHeight="1" x14ac:dyDescent="0.2">
      <c r="A28" s="159"/>
      <c r="B28" s="160"/>
      <c r="C28" s="142" t="s">
        <v>243</v>
      </c>
      <c r="D28" s="143"/>
      <c r="E28" s="156">
        <f>F16+F15</f>
        <v>0</v>
      </c>
      <c r="F28" s="154" t="e">
        <f>E28/D28</f>
        <v>#DIV/0!</v>
      </c>
      <c r="G28" s="135">
        <v>3638250</v>
      </c>
      <c r="H28" s="135"/>
      <c r="I28" s="135"/>
      <c r="J28" s="135"/>
      <c r="K28" s="135"/>
      <c r="L28" s="138"/>
      <c r="N28" s="150"/>
      <c r="O28" s="150"/>
      <c r="P28" s="150"/>
    </row>
    <row r="29" spans="1:16" s="145" customFormat="1" ht="24.95" hidden="1" customHeight="1" x14ac:dyDescent="0.2">
      <c r="A29" s="856" t="s">
        <v>379</v>
      </c>
      <c r="B29" s="857"/>
      <c r="C29" s="155" t="s">
        <v>238</v>
      </c>
      <c r="D29" s="155" t="s">
        <v>213</v>
      </c>
      <c r="E29" s="155" t="s">
        <v>240</v>
      </c>
      <c r="F29" s="125" t="s">
        <v>244</v>
      </c>
      <c r="G29" s="135"/>
      <c r="H29" s="135"/>
      <c r="I29" s="135"/>
      <c r="J29" s="135"/>
      <c r="K29" s="135"/>
      <c r="L29" s="138"/>
    </row>
    <row r="30" spans="1:16" s="145" customFormat="1" ht="35.1" hidden="1" customHeight="1" x14ac:dyDescent="0.2">
      <c r="A30" s="161"/>
      <c r="B30" s="162"/>
      <c r="C30" s="142" t="s">
        <v>243</v>
      </c>
      <c r="D30" s="143"/>
      <c r="E30" s="156">
        <f>F16+F18</f>
        <v>0</v>
      </c>
      <c r="F30" s="154" t="e">
        <f>E30/D30</f>
        <v>#DIV/0!</v>
      </c>
      <c r="G30" s="135">
        <v>4073300</v>
      </c>
      <c r="H30" s="135"/>
      <c r="I30" s="135"/>
      <c r="J30" s="135"/>
      <c r="K30" s="135"/>
      <c r="L30" s="138"/>
      <c r="N30" s="150"/>
      <c r="O30" s="150"/>
      <c r="P30" s="150"/>
    </row>
    <row r="33" spans="6:6" ht="20.25" x14ac:dyDescent="0.3">
      <c r="F33" s="157" t="s">
        <v>439</v>
      </c>
    </row>
  </sheetData>
  <mergeCells count="6">
    <mergeCell ref="A27:B27"/>
    <mergeCell ref="A29:B29"/>
    <mergeCell ref="A25:B25"/>
    <mergeCell ref="A1:F1"/>
    <mergeCell ref="A22:E22"/>
    <mergeCell ref="A23:B23"/>
  </mergeCells>
  <pageMargins left="0.90551181102362199" right="0.70866141732283505" top="1.14173228346457" bottom="0.74803149606299202" header="0.31496062992126" footer="0.31496062992126"/>
  <pageSetup paperSize="9" scale="53" orientation="portrait" horizontalDpi="2400" verticalDpi="2400" r:id="rId1"/>
  <headerFooter>
    <oddHeader xml:space="preserve">&amp;C&amp;"Arial,Bold"&amp;14PROJECT:-  Plot No. 21 Street No. 109, Sector-B DHA Phase-III, Islamabad.&amp;R&amp;"Arial,Bold" &amp;12Counterfort RCC WALL </oddHeader>
    <oddFooter>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38"/>
  <sheetViews>
    <sheetView workbookViewId="0">
      <selection sqref="A1:F1"/>
    </sheetView>
  </sheetViews>
  <sheetFormatPr defaultRowHeight="12.75" x14ac:dyDescent="0.2"/>
  <cols>
    <col min="1" max="1" width="8.7109375" style="16" customWidth="1"/>
    <col min="2" max="2" width="60.85546875" style="16" customWidth="1"/>
    <col min="3" max="3" width="11.5703125" style="16" customWidth="1"/>
    <col min="4" max="4" width="15.28515625" style="16" customWidth="1"/>
    <col min="5" max="5" width="17.28515625" style="16" customWidth="1"/>
    <col min="6" max="6" width="25.7109375" style="16" customWidth="1"/>
    <col min="7" max="11" width="7.7109375" style="17" customWidth="1"/>
    <col min="12" max="12" width="10" style="17" bestFit="1" customWidth="1"/>
    <col min="13" max="13" width="9.140625" style="17"/>
    <col min="14" max="16384" width="9.140625" style="16"/>
  </cols>
  <sheetData>
    <row r="1" spans="1:14" s="128" customFormat="1" ht="22.5" customHeight="1" thickTop="1" x14ac:dyDescent="0.2">
      <c r="A1" s="706" t="s">
        <v>91</v>
      </c>
      <c r="B1" s="707"/>
      <c r="C1" s="707"/>
      <c r="D1" s="707"/>
      <c r="E1" s="707"/>
      <c r="F1" s="707"/>
      <c r="G1" s="239"/>
      <c r="H1" s="239"/>
      <c r="I1" s="239"/>
      <c r="J1" s="239"/>
      <c r="K1" s="239"/>
      <c r="L1" s="239"/>
      <c r="M1" s="239"/>
    </row>
    <row r="2" spans="1:14" s="128" customFormat="1" ht="33.75" customHeight="1" x14ac:dyDescent="0.2">
      <c r="A2" s="129" t="s">
        <v>35</v>
      </c>
      <c r="B2" s="130" t="s">
        <v>36</v>
      </c>
      <c r="C2" s="130" t="s">
        <v>59</v>
      </c>
      <c r="D2" s="130" t="s">
        <v>37</v>
      </c>
      <c r="E2" s="131" t="s">
        <v>60</v>
      </c>
      <c r="F2" s="257" t="s">
        <v>56</v>
      </c>
      <c r="G2" s="239"/>
      <c r="H2" s="239"/>
      <c r="I2" s="239"/>
      <c r="J2" s="239"/>
      <c r="K2" s="239"/>
      <c r="L2" s="239"/>
      <c r="M2" s="239"/>
    </row>
    <row r="3" spans="1:14" s="128" customFormat="1" ht="22.5" customHeight="1" x14ac:dyDescent="0.2">
      <c r="A3" s="129"/>
      <c r="B3" s="134" t="s">
        <v>304</v>
      </c>
      <c r="C3" s="130"/>
      <c r="D3" s="130"/>
      <c r="E3" s="131"/>
      <c r="F3" s="257"/>
      <c r="G3" s="239"/>
      <c r="H3" s="239"/>
      <c r="I3" s="169"/>
      <c r="J3" s="258"/>
      <c r="K3" s="259"/>
      <c r="L3" s="169"/>
      <c r="M3" s="259"/>
    </row>
    <row r="4" spans="1:14" s="145" customFormat="1" ht="108" customHeight="1" x14ac:dyDescent="0.2">
      <c r="A4" s="140" t="s">
        <v>62</v>
      </c>
      <c r="B4" s="141" t="s">
        <v>63</v>
      </c>
      <c r="C4" s="142"/>
      <c r="D4" s="143"/>
      <c r="E4" s="143"/>
      <c r="F4" s="260"/>
      <c r="G4" s="169"/>
      <c r="H4" s="239"/>
      <c r="I4" s="169"/>
      <c r="J4" s="258"/>
      <c r="K4" s="259"/>
      <c r="L4" s="169"/>
      <c r="M4" s="259"/>
    </row>
    <row r="5" spans="1:14" s="150" customFormat="1" ht="15" customHeight="1" x14ac:dyDescent="0.2">
      <c r="A5" s="146" t="s">
        <v>64</v>
      </c>
      <c r="B5" s="147" t="s">
        <v>65</v>
      </c>
      <c r="C5" s="142" t="s">
        <v>9</v>
      </c>
      <c r="D5" s="148">
        <f>POOL!L11</f>
        <v>0</v>
      </c>
      <c r="E5" s="148">
        <v>30</v>
      </c>
      <c r="F5" s="260">
        <f t="shared" ref="F5:F13" si="0">D5*E5</f>
        <v>0</v>
      </c>
      <c r="G5" s="167"/>
      <c r="H5" s="167"/>
      <c r="I5" s="169"/>
      <c r="J5" s="258"/>
      <c r="K5" s="259"/>
      <c r="L5" s="169"/>
      <c r="M5" s="259"/>
    </row>
    <row r="6" spans="1:14" s="145" customFormat="1" ht="121.5" customHeight="1" x14ac:dyDescent="0.2">
      <c r="A6" s="140" t="s">
        <v>66</v>
      </c>
      <c r="B6" s="141" t="s">
        <v>70</v>
      </c>
      <c r="C6" s="142" t="s">
        <v>9</v>
      </c>
      <c r="D6" s="148">
        <f>POOL!L16</f>
        <v>0</v>
      </c>
      <c r="E6" s="148">
        <v>50</v>
      </c>
      <c r="F6" s="260">
        <f t="shared" si="0"/>
        <v>0</v>
      </c>
      <c r="G6" s="169"/>
      <c r="H6" s="169"/>
      <c r="I6" s="169"/>
      <c r="J6" s="169"/>
      <c r="K6" s="169"/>
      <c r="L6" s="169"/>
      <c r="M6" s="169"/>
    </row>
    <row r="7" spans="1:14" s="145" customFormat="1" ht="93.75" customHeight="1" x14ac:dyDescent="0.2">
      <c r="A7" s="140" t="s">
        <v>68</v>
      </c>
      <c r="B7" s="141" t="s">
        <v>72</v>
      </c>
      <c r="C7" s="142"/>
      <c r="D7" s="151"/>
      <c r="E7" s="148"/>
      <c r="F7" s="260">
        <f t="shared" si="0"/>
        <v>0</v>
      </c>
      <c r="G7" s="169"/>
      <c r="H7" s="169"/>
      <c r="I7" s="169"/>
      <c r="J7" s="169"/>
      <c r="K7" s="169"/>
      <c r="L7" s="259"/>
      <c r="M7" s="169"/>
    </row>
    <row r="8" spans="1:14" s="150" customFormat="1" ht="15" customHeight="1" x14ac:dyDescent="0.2">
      <c r="A8" s="146" t="s">
        <v>64</v>
      </c>
      <c r="B8" s="147" t="s">
        <v>73</v>
      </c>
      <c r="C8" s="142" t="s">
        <v>9</v>
      </c>
      <c r="D8" s="148">
        <f>POOL!L21</f>
        <v>0</v>
      </c>
      <c r="E8" s="148">
        <v>320</v>
      </c>
      <c r="F8" s="260">
        <f t="shared" si="0"/>
        <v>0</v>
      </c>
      <c r="G8" s="167"/>
      <c r="H8" s="167"/>
      <c r="I8" s="167"/>
      <c r="J8" s="169"/>
      <c r="K8" s="169"/>
      <c r="L8" s="167"/>
      <c r="M8" s="167"/>
    </row>
    <row r="9" spans="1:14" s="145" customFormat="1" ht="164.25" customHeight="1" x14ac:dyDescent="0.2">
      <c r="A9" s="140" t="s">
        <v>69</v>
      </c>
      <c r="B9" s="141" t="s">
        <v>120</v>
      </c>
      <c r="C9" s="142"/>
      <c r="D9" s="151"/>
      <c r="E9" s="148"/>
      <c r="F9" s="260">
        <f t="shared" si="0"/>
        <v>0</v>
      </c>
      <c r="G9" s="169"/>
      <c r="H9" s="169"/>
      <c r="I9" s="259"/>
      <c r="J9" s="169"/>
      <c r="K9" s="169"/>
      <c r="L9" s="169"/>
      <c r="M9" s="169"/>
    </row>
    <row r="10" spans="1:14" s="150" customFormat="1" ht="15" customHeight="1" x14ac:dyDescent="0.2">
      <c r="A10" s="146" t="s">
        <v>64</v>
      </c>
      <c r="B10" s="147" t="s">
        <v>204</v>
      </c>
      <c r="C10" s="142" t="s">
        <v>9</v>
      </c>
      <c r="D10" s="148">
        <f>POOL!L46</f>
        <v>0</v>
      </c>
      <c r="E10" s="148">
        <v>600</v>
      </c>
      <c r="F10" s="260">
        <f t="shared" si="0"/>
        <v>0</v>
      </c>
      <c r="G10" s="167">
        <f>D10*1.1%</f>
        <v>0</v>
      </c>
      <c r="H10" s="167">
        <v>223</v>
      </c>
      <c r="I10" s="167">
        <f>G10*H10</f>
        <v>0</v>
      </c>
      <c r="J10" s="169"/>
      <c r="K10" s="169"/>
      <c r="L10" s="169"/>
      <c r="M10" s="167"/>
    </row>
    <row r="11" spans="1:14" s="150" customFormat="1" ht="15" customHeight="1" x14ac:dyDescent="0.2">
      <c r="A11" s="146" t="s">
        <v>75</v>
      </c>
      <c r="B11" s="147" t="s">
        <v>203</v>
      </c>
      <c r="C11" s="142" t="s">
        <v>9</v>
      </c>
      <c r="D11" s="148">
        <f>POOL!L35</f>
        <v>0</v>
      </c>
      <c r="E11" s="148">
        <v>600</v>
      </c>
      <c r="F11" s="260">
        <f>D11*E11</f>
        <v>0</v>
      </c>
      <c r="G11" s="167">
        <f>D11*1.11%</f>
        <v>0</v>
      </c>
      <c r="H11" s="167">
        <v>223</v>
      </c>
      <c r="I11" s="167">
        <f>G11*H11</f>
        <v>0</v>
      </c>
      <c r="J11" s="169">
        <f>SUM(I10:I11)</f>
        <v>0</v>
      </c>
      <c r="K11" s="169"/>
      <c r="L11" s="169"/>
      <c r="M11" s="167"/>
    </row>
    <row r="12" spans="1:14" s="145" customFormat="1" ht="93.75" customHeight="1" x14ac:dyDescent="0.2">
      <c r="A12" s="140" t="s">
        <v>71</v>
      </c>
      <c r="B12" s="141" t="s">
        <v>80</v>
      </c>
      <c r="C12" s="142" t="s">
        <v>81</v>
      </c>
      <c r="D12" s="148">
        <f>J11</f>
        <v>0</v>
      </c>
      <c r="E12" s="148">
        <v>290</v>
      </c>
      <c r="F12" s="260">
        <f t="shared" si="0"/>
        <v>0</v>
      </c>
      <c r="G12" s="169"/>
      <c r="H12" s="167"/>
      <c r="I12" s="167"/>
      <c r="J12" s="169"/>
      <c r="K12" s="169"/>
      <c r="L12" s="169"/>
      <c r="M12" s="167"/>
      <c r="N12" s="150"/>
    </row>
    <row r="13" spans="1:14" s="145" customFormat="1" ht="39.75" customHeight="1" x14ac:dyDescent="0.2">
      <c r="A13" s="140" t="s">
        <v>74</v>
      </c>
      <c r="B13" s="141" t="s">
        <v>228</v>
      </c>
      <c r="C13" s="142" t="s">
        <v>18</v>
      </c>
      <c r="D13" s="148">
        <v>0</v>
      </c>
      <c r="E13" s="148">
        <v>300</v>
      </c>
      <c r="F13" s="260">
        <f t="shared" si="0"/>
        <v>0</v>
      </c>
      <c r="G13" s="169"/>
      <c r="H13" s="169"/>
      <c r="I13" s="169"/>
      <c r="J13" s="169"/>
      <c r="K13" s="169"/>
      <c r="L13" s="169"/>
      <c r="M13" s="169"/>
    </row>
    <row r="14" spans="1:14" s="145" customFormat="1" ht="134.25" customHeight="1" x14ac:dyDescent="0.2">
      <c r="A14" s="140" t="s">
        <v>79</v>
      </c>
      <c r="B14" s="141" t="s">
        <v>67</v>
      </c>
      <c r="C14" s="142" t="s">
        <v>18</v>
      </c>
      <c r="D14" s="151">
        <f>POOL!L42</f>
        <v>0</v>
      </c>
      <c r="E14" s="148">
        <v>15</v>
      </c>
      <c r="F14" s="260">
        <f>D14*E14</f>
        <v>0</v>
      </c>
      <c r="G14" s="169"/>
      <c r="H14" s="169"/>
      <c r="I14" s="169"/>
      <c r="J14" s="169"/>
      <c r="K14" s="169"/>
      <c r="L14" s="169"/>
      <c r="M14" s="259"/>
    </row>
    <row r="15" spans="1:14" s="145" customFormat="1" ht="39.75" customHeight="1" x14ac:dyDescent="0.2">
      <c r="A15" s="140" t="s">
        <v>306</v>
      </c>
      <c r="B15" s="141" t="s">
        <v>307</v>
      </c>
      <c r="C15" s="142" t="s">
        <v>214</v>
      </c>
      <c r="D15" s="148">
        <f>POOL!L38</f>
        <v>0</v>
      </c>
      <c r="E15" s="148">
        <v>400</v>
      </c>
      <c r="F15" s="260">
        <f t="shared" ref="F15" si="1">D15*E15</f>
        <v>0</v>
      </c>
      <c r="G15" s="169"/>
      <c r="H15" s="169"/>
      <c r="I15" s="169"/>
      <c r="J15" s="169"/>
      <c r="K15" s="169"/>
      <c r="L15" s="169"/>
      <c r="M15" s="169"/>
    </row>
    <row r="16" spans="1:14" s="150" customFormat="1" ht="24.95" customHeight="1" x14ac:dyDescent="0.2">
      <c r="A16" s="708" t="s">
        <v>270</v>
      </c>
      <c r="B16" s="709"/>
      <c r="C16" s="709"/>
      <c r="D16" s="709"/>
      <c r="E16" s="709"/>
      <c r="F16" s="261">
        <f>SUM(F3:F14)</f>
        <v>0</v>
      </c>
      <c r="G16" s="167"/>
      <c r="H16" s="167"/>
      <c r="I16" s="167"/>
      <c r="J16" s="169"/>
      <c r="K16" s="169"/>
      <c r="L16" s="167"/>
      <c r="M16" s="167"/>
    </row>
    <row r="17" spans="1:13" s="145" customFormat="1" ht="24.95" customHeight="1" x14ac:dyDescent="0.2">
      <c r="A17" s="708"/>
      <c r="B17" s="709"/>
      <c r="C17" s="155" t="s">
        <v>238</v>
      </c>
      <c r="D17" s="155" t="s">
        <v>213</v>
      </c>
      <c r="E17" s="155"/>
      <c r="F17" s="262" t="s">
        <v>244</v>
      </c>
      <c r="G17" s="169"/>
      <c r="H17" s="169"/>
      <c r="I17" s="169"/>
      <c r="J17" s="169"/>
      <c r="K17" s="169"/>
      <c r="L17" s="169"/>
      <c r="M17" s="169"/>
    </row>
    <row r="18" spans="1:13" s="150" customFormat="1" x14ac:dyDescent="0.2">
      <c r="G18" s="167"/>
      <c r="H18" s="167"/>
      <c r="I18" s="167"/>
      <c r="J18" s="167"/>
      <c r="K18" s="167"/>
      <c r="L18" s="167"/>
      <c r="M18" s="167"/>
    </row>
    <row r="19" spans="1:13" s="150" customFormat="1" x14ac:dyDescent="0.2">
      <c r="G19" s="167"/>
      <c r="H19" s="167"/>
      <c r="I19" s="167"/>
      <c r="J19" s="167"/>
      <c r="K19" s="167"/>
      <c r="L19" s="167"/>
      <c r="M19" s="167"/>
    </row>
    <row r="20" spans="1:13" s="150" customFormat="1" x14ac:dyDescent="0.2">
      <c r="G20" s="167"/>
      <c r="H20" s="167"/>
      <c r="I20" s="167"/>
      <c r="J20" s="167"/>
      <c r="K20" s="167"/>
      <c r="L20" s="167"/>
      <c r="M20" s="167"/>
    </row>
    <row r="21" spans="1:13" s="150" customFormat="1" x14ac:dyDescent="0.2">
      <c r="G21" s="167"/>
      <c r="H21" s="167"/>
      <c r="I21" s="167"/>
      <c r="J21" s="167"/>
      <c r="K21" s="167"/>
      <c r="L21" s="167"/>
      <c r="M21" s="167"/>
    </row>
    <row r="22" spans="1:13" s="150" customFormat="1" x14ac:dyDescent="0.2">
      <c r="G22" s="167"/>
      <c r="H22" s="167"/>
      <c r="I22" s="167"/>
      <c r="J22" s="167"/>
      <c r="K22" s="167"/>
      <c r="L22" s="167"/>
      <c r="M22" s="167"/>
    </row>
    <row r="23" spans="1:13" s="150" customFormat="1" x14ac:dyDescent="0.2">
      <c r="G23" s="167"/>
      <c r="H23" s="167"/>
      <c r="I23" s="167"/>
      <c r="J23" s="167"/>
      <c r="K23" s="167"/>
      <c r="L23" s="167"/>
      <c r="M23" s="167"/>
    </row>
    <row r="24" spans="1:13" s="150" customFormat="1" x14ac:dyDescent="0.2">
      <c r="G24" s="167"/>
      <c r="H24" s="167"/>
      <c r="I24" s="167"/>
      <c r="J24" s="167"/>
      <c r="K24" s="167"/>
      <c r="L24" s="167"/>
      <c r="M24" s="167"/>
    </row>
    <row r="25" spans="1:13" s="150" customFormat="1" x14ac:dyDescent="0.2">
      <c r="G25" s="167"/>
      <c r="H25" s="167"/>
      <c r="I25" s="167"/>
      <c r="J25" s="167"/>
      <c r="K25" s="167"/>
      <c r="L25" s="167"/>
      <c r="M25" s="167"/>
    </row>
    <row r="26" spans="1:13" s="150" customFormat="1" x14ac:dyDescent="0.2">
      <c r="G26" s="167"/>
      <c r="H26" s="167"/>
      <c r="I26" s="167"/>
      <c r="J26" s="167"/>
      <c r="K26" s="167"/>
      <c r="L26" s="167"/>
      <c r="M26" s="167"/>
    </row>
    <row r="27" spans="1:13" s="150" customFormat="1" x14ac:dyDescent="0.2">
      <c r="G27" s="167"/>
      <c r="H27" s="167"/>
      <c r="I27" s="167"/>
      <c r="J27" s="167"/>
      <c r="K27" s="167"/>
      <c r="L27" s="167"/>
      <c r="M27" s="167"/>
    </row>
    <row r="28" spans="1:13" s="150" customFormat="1" x14ac:dyDescent="0.2">
      <c r="G28" s="167"/>
      <c r="H28" s="167"/>
      <c r="I28" s="167"/>
      <c r="J28" s="167"/>
      <c r="K28" s="167"/>
      <c r="L28" s="167"/>
      <c r="M28" s="167"/>
    </row>
    <row r="29" spans="1:13" s="150" customFormat="1" x14ac:dyDescent="0.2">
      <c r="G29" s="167"/>
      <c r="H29" s="167"/>
      <c r="I29" s="167"/>
      <c r="J29" s="167"/>
      <c r="K29" s="167"/>
      <c r="L29" s="167"/>
      <c r="M29" s="167"/>
    </row>
    <row r="30" spans="1:13" s="150" customFormat="1" x14ac:dyDescent="0.2">
      <c r="G30" s="167"/>
      <c r="H30" s="167"/>
      <c r="I30" s="167"/>
      <c r="J30" s="167"/>
      <c r="K30" s="167"/>
      <c r="L30" s="167"/>
      <c r="M30" s="167"/>
    </row>
    <row r="31" spans="1:13" s="150" customFormat="1" x14ac:dyDescent="0.2">
      <c r="G31" s="167"/>
      <c r="H31" s="167"/>
      <c r="I31" s="167"/>
      <c r="J31" s="167"/>
      <c r="K31" s="167"/>
      <c r="L31" s="167"/>
      <c r="M31" s="167"/>
    </row>
    <row r="32" spans="1:13" s="150" customFormat="1" x14ac:dyDescent="0.2">
      <c r="G32" s="167"/>
      <c r="H32" s="167"/>
      <c r="I32" s="167"/>
      <c r="J32" s="167"/>
      <c r="K32" s="167"/>
      <c r="L32" s="167"/>
      <c r="M32" s="167"/>
    </row>
    <row r="33" spans="7:13" s="150" customFormat="1" x14ac:dyDescent="0.2">
      <c r="G33" s="167"/>
      <c r="H33" s="167"/>
      <c r="I33" s="167"/>
      <c r="J33" s="167"/>
      <c r="K33" s="167"/>
      <c r="L33" s="167"/>
      <c r="M33" s="167"/>
    </row>
    <row r="34" spans="7:13" s="150" customFormat="1" x14ac:dyDescent="0.2">
      <c r="G34" s="167"/>
      <c r="H34" s="167"/>
      <c r="I34" s="167"/>
      <c r="J34" s="167"/>
      <c r="K34" s="167"/>
      <c r="L34" s="167"/>
      <c r="M34" s="167"/>
    </row>
    <row r="35" spans="7:13" s="150" customFormat="1" x14ac:dyDescent="0.2">
      <c r="G35" s="167"/>
      <c r="H35" s="167"/>
      <c r="I35" s="167"/>
      <c r="J35" s="167"/>
      <c r="K35" s="167"/>
      <c r="L35" s="167"/>
      <c r="M35" s="167"/>
    </row>
    <row r="36" spans="7:13" s="150" customFormat="1" x14ac:dyDescent="0.2">
      <c r="G36" s="167"/>
      <c r="H36" s="167"/>
      <c r="I36" s="167"/>
      <c r="J36" s="167"/>
      <c r="K36" s="167"/>
      <c r="L36" s="167"/>
      <c r="M36" s="167"/>
    </row>
    <row r="37" spans="7:13" s="150" customFormat="1" x14ac:dyDescent="0.2">
      <c r="G37" s="167"/>
      <c r="H37" s="167"/>
      <c r="I37" s="167"/>
      <c r="J37" s="167"/>
      <c r="K37" s="167"/>
      <c r="L37" s="167"/>
      <c r="M37" s="167"/>
    </row>
    <row r="38" spans="7:13" s="150" customFormat="1" x14ac:dyDescent="0.2">
      <c r="G38" s="167"/>
      <c r="H38" s="167"/>
      <c r="I38" s="167"/>
      <c r="J38" s="167"/>
      <c r="K38" s="167"/>
      <c r="L38" s="167"/>
      <c r="M38" s="167"/>
    </row>
    <row r="39" spans="7:13" s="150" customFormat="1" x14ac:dyDescent="0.2">
      <c r="G39" s="167"/>
      <c r="H39" s="167"/>
      <c r="I39" s="167"/>
      <c r="J39" s="167"/>
      <c r="K39" s="167"/>
      <c r="L39" s="167"/>
      <c r="M39" s="167"/>
    </row>
    <row r="40" spans="7:13" s="150" customFormat="1" x14ac:dyDescent="0.2">
      <c r="G40" s="167"/>
      <c r="H40" s="167"/>
      <c r="I40" s="167"/>
      <c r="J40" s="167"/>
      <c r="K40" s="167"/>
      <c r="L40" s="167"/>
      <c r="M40" s="167"/>
    </row>
    <row r="41" spans="7:13" s="150" customFormat="1" x14ac:dyDescent="0.2">
      <c r="G41" s="167"/>
      <c r="H41" s="167"/>
      <c r="I41" s="167"/>
      <c r="J41" s="167"/>
      <c r="K41" s="167"/>
      <c r="L41" s="167"/>
      <c r="M41" s="167"/>
    </row>
    <row r="42" spans="7:13" s="150" customFormat="1" x14ac:dyDescent="0.2">
      <c r="G42" s="167"/>
      <c r="H42" s="167"/>
      <c r="I42" s="167"/>
      <c r="J42" s="167"/>
      <c r="K42" s="167"/>
      <c r="L42" s="167"/>
      <c r="M42" s="167"/>
    </row>
    <row r="43" spans="7:13" s="150" customFormat="1" x14ac:dyDescent="0.2">
      <c r="G43" s="167"/>
      <c r="H43" s="167"/>
      <c r="I43" s="167"/>
      <c r="J43" s="167"/>
      <c r="K43" s="167"/>
      <c r="L43" s="167"/>
      <c r="M43" s="167"/>
    </row>
    <row r="44" spans="7:13" s="150" customFormat="1" x14ac:dyDescent="0.2">
      <c r="G44" s="167"/>
      <c r="H44" s="167"/>
      <c r="I44" s="167"/>
      <c r="J44" s="167"/>
      <c r="K44" s="167"/>
      <c r="L44" s="167"/>
      <c r="M44" s="167"/>
    </row>
    <row r="45" spans="7:13" s="150" customFormat="1" x14ac:dyDescent="0.2">
      <c r="G45" s="167"/>
      <c r="H45" s="167"/>
      <c r="I45" s="167"/>
      <c r="J45" s="167"/>
      <c r="K45" s="167"/>
      <c r="L45" s="167"/>
      <c r="M45" s="167"/>
    </row>
    <row r="46" spans="7:13" s="150" customFormat="1" x14ac:dyDescent="0.2">
      <c r="G46" s="167"/>
      <c r="H46" s="167"/>
      <c r="I46" s="167"/>
      <c r="J46" s="167"/>
      <c r="K46" s="167"/>
      <c r="L46" s="167"/>
      <c r="M46" s="167"/>
    </row>
    <row r="47" spans="7:13" s="150" customFormat="1" x14ac:dyDescent="0.2">
      <c r="G47" s="167"/>
      <c r="H47" s="167"/>
      <c r="I47" s="167"/>
      <c r="J47" s="167"/>
      <c r="K47" s="167"/>
      <c r="L47" s="167"/>
      <c r="M47" s="167"/>
    </row>
    <row r="48" spans="7:13" s="150" customFormat="1" x14ac:dyDescent="0.2">
      <c r="G48" s="167"/>
      <c r="H48" s="167"/>
      <c r="I48" s="167"/>
      <c r="J48" s="167"/>
      <c r="K48" s="167"/>
      <c r="L48" s="167"/>
      <c r="M48" s="167"/>
    </row>
    <row r="49" spans="7:13" s="150" customFormat="1" x14ac:dyDescent="0.2">
      <c r="G49" s="167"/>
      <c r="H49" s="167"/>
      <c r="I49" s="167"/>
      <c r="J49" s="167"/>
      <c r="K49" s="167"/>
      <c r="L49" s="167"/>
      <c r="M49" s="167"/>
    </row>
    <row r="50" spans="7:13" s="150" customFormat="1" x14ac:dyDescent="0.2">
      <c r="G50" s="167"/>
      <c r="H50" s="167"/>
      <c r="I50" s="167"/>
      <c r="J50" s="167"/>
      <c r="K50" s="167"/>
      <c r="L50" s="167"/>
      <c r="M50" s="167"/>
    </row>
    <row r="51" spans="7:13" s="150" customFormat="1" x14ac:dyDescent="0.2">
      <c r="G51" s="167"/>
      <c r="H51" s="167"/>
      <c r="I51" s="167"/>
      <c r="J51" s="167"/>
      <c r="K51" s="167"/>
      <c r="L51" s="167"/>
      <c r="M51" s="167"/>
    </row>
    <row r="52" spans="7:13" s="150" customFormat="1" x14ac:dyDescent="0.2">
      <c r="G52" s="167"/>
      <c r="H52" s="167"/>
      <c r="I52" s="167"/>
      <c r="J52" s="167"/>
      <c r="K52" s="167"/>
      <c r="L52" s="167"/>
      <c r="M52" s="167"/>
    </row>
    <row r="53" spans="7:13" s="150" customFormat="1" x14ac:dyDescent="0.2">
      <c r="G53" s="167"/>
      <c r="H53" s="167"/>
      <c r="I53" s="167"/>
      <c r="J53" s="167"/>
      <c r="K53" s="167"/>
      <c r="L53" s="167"/>
      <c r="M53" s="167"/>
    </row>
    <row r="54" spans="7:13" s="150" customFormat="1" x14ac:dyDescent="0.2">
      <c r="G54" s="167"/>
      <c r="H54" s="167"/>
      <c r="I54" s="167"/>
      <c r="J54" s="167"/>
      <c r="K54" s="167"/>
      <c r="L54" s="167"/>
      <c r="M54" s="167"/>
    </row>
    <row r="55" spans="7:13" s="150" customFormat="1" x14ac:dyDescent="0.2">
      <c r="G55" s="167"/>
      <c r="H55" s="167"/>
      <c r="I55" s="167"/>
      <c r="J55" s="167"/>
      <c r="K55" s="167"/>
      <c r="L55" s="167"/>
      <c r="M55" s="167"/>
    </row>
    <row r="56" spans="7:13" s="150" customFormat="1" x14ac:dyDescent="0.2">
      <c r="G56" s="167"/>
      <c r="H56" s="167"/>
      <c r="I56" s="167"/>
      <c r="J56" s="167"/>
      <c r="K56" s="167"/>
      <c r="L56" s="167"/>
      <c r="M56" s="167"/>
    </row>
    <row r="57" spans="7:13" s="150" customFormat="1" x14ac:dyDescent="0.2">
      <c r="G57" s="167"/>
      <c r="H57" s="167"/>
      <c r="I57" s="167"/>
      <c r="J57" s="167"/>
      <c r="K57" s="167"/>
      <c r="L57" s="167"/>
      <c r="M57" s="167"/>
    </row>
    <row r="58" spans="7:13" s="150" customFormat="1" x14ac:dyDescent="0.2">
      <c r="G58" s="167"/>
      <c r="H58" s="167"/>
      <c r="I58" s="167"/>
      <c r="J58" s="167"/>
      <c r="K58" s="167"/>
      <c r="L58" s="167"/>
      <c r="M58" s="167"/>
    </row>
    <row r="59" spans="7:13" s="150" customFormat="1" x14ac:dyDescent="0.2">
      <c r="G59" s="167"/>
      <c r="H59" s="167"/>
      <c r="I59" s="167"/>
      <c r="J59" s="167"/>
      <c r="K59" s="167"/>
      <c r="L59" s="167"/>
      <c r="M59" s="167"/>
    </row>
    <row r="60" spans="7:13" s="150" customFormat="1" x14ac:dyDescent="0.2">
      <c r="G60" s="167"/>
      <c r="H60" s="167"/>
      <c r="I60" s="167"/>
      <c r="J60" s="167"/>
      <c r="K60" s="167"/>
      <c r="L60" s="167"/>
      <c r="M60" s="167"/>
    </row>
    <row r="61" spans="7:13" s="150" customFormat="1" x14ac:dyDescent="0.2">
      <c r="G61" s="167"/>
      <c r="H61" s="167"/>
      <c r="I61" s="167"/>
      <c r="J61" s="167"/>
      <c r="K61" s="167"/>
      <c r="L61" s="167"/>
      <c r="M61" s="167"/>
    </row>
    <row r="62" spans="7:13" s="150" customFormat="1" x14ac:dyDescent="0.2">
      <c r="G62" s="167"/>
      <c r="H62" s="167"/>
      <c r="I62" s="167"/>
      <c r="J62" s="167"/>
      <c r="K62" s="167"/>
      <c r="L62" s="167"/>
      <c r="M62" s="167"/>
    </row>
    <row r="63" spans="7:13" s="150" customFormat="1" x14ac:dyDescent="0.2">
      <c r="G63" s="167"/>
      <c r="H63" s="167"/>
      <c r="I63" s="167"/>
      <c r="J63" s="167"/>
      <c r="K63" s="167"/>
      <c r="L63" s="167"/>
      <c r="M63" s="167"/>
    </row>
    <row r="64" spans="7:13" s="150" customFormat="1" x14ac:dyDescent="0.2">
      <c r="G64" s="167"/>
      <c r="H64" s="167"/>
      <c r="I64" s="167"/>
      <c r="J64" s="167"/>
      <c r="K64" s="167"/>
      <c r="L64" s="167"/>
      <c r="M64" s="167"/>
    </row>
    <row r="65" spans="7:13" s="150" customFormat="1" x14ac:dyDescent="0.2">
      <c r="G65" s="167"/>
      <c r="H65" s="167"/>
      <c r="I65" s="167"/>
      <c r="J65" s="167"/>
      <c r="K65" s="167"/>
      <c r="L65" s="167"/>
      <c r="M65" s="167"/>
    </row>
    <row r="66" spans="7:13" s="150" customFormat="1" x14ac:dyDescent="0.2">
      <c r="G66" s="167"/>
      <c r="H66" s="167"/>
      <c r="I66" s="167"/>
      <c r="J66" s="167"/>
      <c r="K66" s="167"/>
      <c r="L66" s="167"/>
      <c r="M66" s="167"/>
    </row>
    <row r="67" spans="7:13" s="150" customFormat="1" x14ac:dyDescent="0.2">
      <c r="G67" s="167"/>
      <c r="H67" s="167"/>
      <c r="I67" s="167"/>
      <c r="J67" s="167"/>
      <c r="K67" s="167"/>
      <c r="L67" s="167"/>
      <c r="M67" s="167"/>
    </row>
    <row r="68" spans="7:13" s="150" customFormat="1" x14ac:dyDescent="0.2">
      <c r="G68" s="167"/>
      <c r="H68" s="167"/>
      <c r="I68" s="167"/>
      <c r="J68" s="167"/>
      <c r="K68" s="167"/>
      <c r="L68" s="167"/>
      <c r="M68" s="167"/>
    </row>
    <row r="69" spans="7:13" s="150" customFormat="1" x14ac:dyDescent="0.2">
      <c r="G69" s="167"/>
      <c r="H69" s="167"/>
      <c r="I69" s="167"/>
      <c r="J69" s="167"/>
      <c r="K69" s="167"/>
      <c r="L69" s="167"/>
      <c r="M69" s="167"/>
    </row>
    <row r="70" spans="7:13" s="150" customFormat="1" x14ac:dyDescent="0.2">
      <c r="G70" s="167"/>
      <c r="H70" s="167"/>
      <c r="I70" s="167"/>
      <c r="J70" s="167"/>
      <c r="K70" s="167"/>
      <c r="L70" s="167"/>
      <c r="M70" s="167"/>
    </row>
    <row r="71" spans="7:13" s="150" customFormat="1" x14ac:dyDescent="0.2">
      <c r="G71" s="167"/>
      <c r="H71" s="167"/>
      <c r="I71" s="167"/>
      <c r="J71" s="167"/>
      <c r="K71" s="167"/>
      <c r="L71" s="167"/>
      <c r="M71" s="167"/>
    </row>
    <row r="72" spans="7:13" s="150" customFormat="1" x14ac:dyDescent="0.2">
      <c r="G72" s="167"/>
      <c r="H72" s="167"/>
      <c r="I72" s="167"/>
      <c r="J72" s="167"/>
      <c r="K72" s="167"/>
      <c r="L72" s="167"/>
      <c r="M72" s="167"/>
    </row>
    <row r="73" spans="7:13" s="150" customFormat="1" x14ac:dyDescent="0.2">
      <c r="G73" s="167"/>
      <c r="H73" s="167"/>
      <c r="I73" s="167"/>
      <c r="J73" s="167"/>
      <c r="K73" s="167"/>
      <c r="L73" s="167"/>
      <c r="M73" s="167"/>
    </row>
    <row r="74" spans="7:13" s="150" customFormat="1" x14ac:dyDescent="0.2">
      <c r="G74" s="167"/>
      <c r="H74" s="167"/>
      <c r="I74" s="167"/>
      <c r="J74" s="167"/>
      <c r="K74" s="167"/>
      <c r="L74" s="167"/>
      <c r="M74" s="167"/>
    </row>
    <row r="75" spans="7:13" s="150" customFormat="1" x14ac:dyDescent="0.2">
      <c r="G75" s="167"/>
      <c r="H75" s="167"/>
      <c r="I75" s="167"/>
      <c r="J75" s="167"/>
      <c r="K75" s="167"/>
      <c r="L75" s="167"/>
      <c r="M75" s="167"/>
    </row>
    <row r="76" spans="7:13" s="150" customFormat="1" x14ac:dyDescent="0.2">
      <c r="G76" s="167"/>
      <c r="H76" s="167"/>
      <c r="I76" s="167"/>
      <c r="J76" s="167"/>
      <c r="K76" s="167"/>
      <c r="L76" s="167"/>
      <c r="M76" s="167"/>
    </row>
    <row r="77" spans="7:13" s="150" customFormat="1" x14ac:dyDescent="0.2">
      <c r="G77" s="167"/>
      <c r="H77" s="167"/>
      <c r="I77" s="167"/>
      <c r="J77" s="167"/>
      <c r="K77" s="167"/>
      <c r="L77" s="167"/>
      <c r="M77" s="167"/>
    </row>
    <row r="78" spans="7:13" s="150" customFormat="1" x14ac:dyDescent="0.2">
      <c r="G78" s="167"/>
      <c r="H78" s="167"/>
      <c r="I78" s="167"/>
      <c r="J78" s="167"/>
      <c r="K78" s="167"/>
      <c r="L78" s="167"/>
      <c r="M78" s="167"/>
    </row>
    <row r="79" spans="7:13" s="150" customFormat="1" x14ac:dyDescent="0.2">
      <c r="G79" s="167"/>
      <c r="H79" s="167"/>
      <c r="I79" s="167"/>
      <c r="J79" s="167"/>
      <c r="K79" s="167"/>
      <c r="L79" s="167"/>
      <c r="M79" s="167"/>
    </row>
    <row r="80" spans="7:13" s="150" customFormat="1" x14ac:dyDescent="0.2">
      <c r="G80" s="167"/>
      <c r="H80" s="167"/>
      <c r="I80" s="167"/>
      <c r="J80" s="167"/>
      <c r="K80" s="167"/>
      <c r="L80" s="167"/>
      <c r="M80" s="167"/>
    </row>
    <row r="81" spans="7:13" s="150" customFormat="1" x14ac:dyDescent="0.2">
      <c r="G81" s="167"/>
      <c r="H81" s="167"/>
      <c r="I81" s="167"/>
      <c r="J81" s="167"/>
      <c r="K81" s="167"/>
      <c r="L81" s="167"/>
      <c r="M81" s="167"/>
    </row>
    <row r="82" spans="7:13" s="150" customFormat="1" x14ac:dyDescent="0.2">
      <c r="G82" s="167"/>
      <c r="H82" s="167"/>
      <c r="I82" s="167"/>
      <c r="J82" s="167"/>
      <c r="K82" s="167"/>
      <c r="L82" s="167"/>
      <c r="M82" s="167"/>
    </row>
    <row r="83" spans="7:13" s="150" customFormat="1" x14ac:dyDescent="0.2">
      <c r="G83" s="167"/>
      <c r="H83" s="167"/>
      <c r="I83" s="167"/>
      <c r="J83" s="167"/>
      <c r="K83" s="167"/>
      <c r="L83" s="167"/>
      <c r="M83" s="167"/>
    </row>
    <row r="84" spans="7:13" s="150" customFormat="1" x14ac:dyDescent="0.2">
      <c r="G84" s="167"/>
      <c r="H84" s="167"/>
      <c r="I84" s="167"/>
      <c r="J84" s="167"/>
      <c r="K84" s="167"/>
      <c r="L84" s="167"/>
      <c r="M84" s="167"/>
    </row>
    <row r="85" spans="7:13" s="150" customFormat="1" x14ac:dyDescent="0.2">
      <c r="G85" s="167"/>
      <c r="H85" s="167"/>
      <c r="I85" s="167"/>
      <c r="J85" s="167"/>
      <c r="K85" s="167"/>
      <c r="L85" s="167"/>
      <c r="M85" s="167"/>
    </row>
    <row r="86" spans="7:13" s="150" customFormat="1" x14ac:dyDescent="0.2">
      <c r="G86" s="167"/>
      <c r="H86" s="167"/>
      <c r="I86" s="167"/>
      <c r="J86" s="167"/>
      <c r="K86" s="167"/>
      <c r="L86" s="167"/>
      <c r="M86" s="167"/>
    </row>
    <row r="87" spans="7:13" s="150" customFormat="1" x14ac:dyDescent="0.2">
      <c r="G87" s="167"/>
      <c r="H87" s="167"/>
      <c r="I87" s="167"/>
      <c r="J87" s="167"/>
      <c r="K87" s="167"/>
      <c r="L87" s="167"/>
      <c r="M87" s="167"/>
    </row>
    <row r="88" spans="7:13" s="150" customFormat="1" x14ac:dyDescent="0.2">
      <c r="G88" s="167"/>
      <c r="H88" s="167"/>
      <c r="I88" s="167"/>
      <c r="J88" s="167"/>
      <c r="K88" s="167"/>
      <c r="L88" s="167"/>
      <c r="M88" s="167"/>
    </row>
    <row r="89" spans="7:13" s="150" customFormat="1" x14ac:dyDescent="0.2">
      <c r="G89" s="167"/>
      <c r="H89" s="167"/>
      <c r="I89" s="167"/>
      <c r="J89" s="167"/>
      <c r="K89" s="167"/>
      <c r="L89" s="167"/>
      <c r="M89" s="167"/>
    </row>
    <row r="90" spans="7:13" s="150" customFormat="1" x14ac:dyDescent="0.2">
      <c r="G90" s="167"/>
      <c r="H90" s="167"/>
      <c r="I90" s="167"/>
      <c r="J90" s="167"/>
      <c r="K90" s="167"/>
      <c r="L90" s="167"/>
      <c r="M90" s="167"/>
    </row>
    <row r="91" spans="7:13" s="150" customFormat="1" x14ac:dyDescent="0.2">
      <c r="G91" s="167"/>
      <c r="H91" s="167"/>
      <c r="I91" s="167"/>
      <c r="J91" s="167"/>
      <c r="K91" s="167"/>
      <c r="L91" s="167"/>
      <c r="M91" s="167"/>
    </row>
    <row r="92" spans="7:13" s="150" customFormat="1" x14ac:dyDescent="0.2">
      <c r="G92" s="167"/>
      <c r="H92" s="167"/>
      <c r="I92" s="167"/>
      <c r="J92" s="167"/>
      <c r="K92" s="167"/>
      <c r="L92" s="167"/>
      <c r="M92" s="167"/>
    </row>
    <row r="93" spans="7:13" s="150" customFormat="1" x14ac:dyDescent="0.2">
      <c r="G93" s="167"/>
      <c r="H93" s="167"/>
      <c r="I93" s="167"/>
      <c r="J93" s="167"/>
      <c r="K93" s="167"/>
      <c r="L93" s="167"/>
      <c r="M93" s="167"/>
    </row>
    <row r="94" spans="7:13" s="150" customFormat="1" x14ac:dyDescent="0.2">
      <c r="G94" s="167"/>
      <c r="H94" s="167"/>
      <c r="I94" s="167"/>
      <c r="J94" s="167"/>
      <c r="K94" s="167"/>
      <c r="L94" s="167"/>
      <c r="M94" s="167"/>
    </row>
    <row r="95" spans="7:13" s="150" customFormat="1" x14ac:dyDescent="0.2">
      <c r="G95" s="167"/>
      <c r="H95" s="167"/>
      <c r="I95" s="167"/>
      <c r="J95" s="167"/>
      <c r="K95" s="167"/>
      <c r="L95" s="167"/>
      <c r="M95" s="167"/>
    </row>
    <row r="96" spans="7:13" s="150" customFormat="1" x14ac:dyDescent="0.2">
      <c r="G96" s="167"/>
      <c r="H96" s="167"/>
      <c r="I96" s="167"/>
      <c r="J96" s="167"/>
      <c r="K96" s="167"/>
      <c r="L96" s="167"/>
      <c r="M96" s="167"/>
    </row>
    <row r="97" spans="7:13" s="150" customFormat="1" x14ac:dyDescent="0.2">
      <c r="G97" s="167"/>
      <c r="H97" s="167"/>
      <c r="I97" s="167"/>
      <c r="J97" s="167"/>
      <c r="K97" s="167"/>
      <c r="L97" s="167"/>
      <c r="M97" s="167"/>
    </row>
    <row r="98" spans="7:13" s="150" customFormat="1" x14ac:dyDescent="0.2">
      <c r="G98" s="167"/>
      <c r="H98" s="167"/>
      <c r="I98" s="167"/>
      <c r="J98" s="167"/>
      <c r="K98" s="167"/>
      <c r="L98" s="167"/>
      <c r="M98" s="167"/>
    </row>
    <row r="99" spans="7:13" s="150" customFormat="1" x14ac:dyDescent="0.2">
      <c r="G99" s="167"/>
      <c r="H99" s="167"/>
      <c r="I99" s="167"/>
      <c r="J99" s="167"/>
      <c r="K99" s="167"/>
      <c r="L99" s="167"/>
      <c r="M99" s="167"/>
    </row>
    <row r="100" spans="7:13" s="150" customFormat="1" x14ac:dyDescent="0.2">
      <c r="G100" s="167"/>
      <c r="H100" s="167"/>
      <c r="I100" s="167"/>
      <c r="J100" s="167"/>
      <c r="K100" s="167"/>
      <c r="L100" s="167"/>
      <c r="M100" s="167"/>
    </row>
    <row r="101" spans="7:13" s="150" customFormat="1" x14ac:dyDescent="0.2">
      <c r="G101" s="167"/>
      <c r="H101" s="167"/>
      <c r="I101" s="167"/>
      <c r="J101" s="167"/>
      <c r="K101" s="167"/>
      <c r="L101" s="167"/>
      <c r="M101" s="167"/>
    </row>
    <row r="102" spans="7:13" s="150" customFormat="1" x14ac:dyDescent="0.2">
      <c r="G102" s="167"/>
      <c r="H102" s="167"/>
      <c r="I102" s="167"/>
      <c r="J102" s="167"/>
      <c r="K102" s="167"/>
      <c r="L102" s="167"/>
      <c r="M102" s="167"/>
    </row>
    <row r="103" spans="7:13" s="150" customFormat="1" x14ac:dyDescent="0.2">
      <c r="G103" s="167"/>
      <c r="H103" s="167"/>
      <c r="I103" s="167"/>
      <c r="J103" s="167"/>
      <c r="K103" s="167"/>
      <c r="L103" s="167"/>
      <c r="M103" s="167"/>
    </row>
    <row r="104" spans="7:13" s="150" customFormat="1" x14ac:dyDescent="0.2">
      <c r="G104" s="167"/>
      <c r="H104" s="167"/>
      <c r="I104" s="167"/>
      <c r="J104" s="167"/>
      <c r="K104" s="167"/>
      <c r="L104" s="167"/>
      <c r="M104" s="167"/>
    </row>
    <row r="105" spans="7:13" s="150" customFormat="1" x14ac:dyDescent="0.2">
      <c r="G105" s="167"/>
      <c r="H105" s="167"/>
      <c r="I105" s="167"/>
      <c r="J105" s="167"/>
      <c r="K105" s="167"/>
      <c r="L105" s="167"/>
      <c r="M105" s="167"/>
    </row>
    <row r="106" spans="7:13" s="150" customFormat="1" x14ac:dyDescent="0.2">
      <c r="G106" s="167"/>
      <c r="H106" s="167"/>
      <c r="I106" s="167"/>
      <c r="J106" s="167"/>
      <c r="K106" s="167"/>
      <c r="L106" s="167"/>
      <c r="M106" s="167"/>
    </row>
    <row r="107" spans="7:13" s="150" customFormat="1" x14ac:dyDescent="0.2">
      <c r="G107" s="167"/>
      <c r="H107" s="167"/>
      <c r="I107" s="167"/>
      <c r="J107" s="167"/>
      <c r="K107" s="167"/>
      <c r="L107" s="167"/>
      <c r="M107" s="167"/>
    </row>
    <row r="108" spans="7:13" s="150" customFormat="1" x14ac:dyDescent="0.2">
      <c r="G108" s="167"/>
      <c r="H108" s="167"/>
      <c r="I108" s="167"/>
      <c r="J108" s="167"/>
      <c r="K108" s="167"/>
      <c r="L108" s="167"/>
      <c r="M108" s="167"/>
    </row>
    <row r="109" spans="7:13" s="150" customFormat="1" x14ac:dyDescent="0.2">
      <c r="G109" s="167"/>
      <c r="H109" s="167"/>
      <c r="I109" s="167"/>
      <c r="J109" s="167"/>
      <c r="K109" s="167"/>
      <c r="L109" s="167"/>
      <c r="M109" s="167"/>
    </row>
    <row r="110" spans="7:13" s="150" customFormat="1" x14ac:dyDescent="0.2">
      <c r="G110" s="167"/>
      <c r="H110" s="167"/>
      <c r="I110" s="167"/>
      <c r="J110" s="167"/>
      <c r="K110" s="167"/>
      <c r="L110" s="167"/>
      <c r="M110" s="167"/>
    </row>
    <row r="111" spans="7:13" s="150" customFormat="1" x14ac:dyDescent="0.2">
      <c r="G111" s="167"/>
      <c r="H111" s="167"/>
      <c r="I111" s="167"/>
      <c r="J111" s="167"/>
      <c r="K111" s="167"/>
      <c r="L111" s="167"/>
      <c r="M111" s="167"/>
    </row>
    <row r="112" spans="7:13" s="150" customFormat="1" x14ac:dyDescent="0.2">
      <c r="G112" s="167"/>
      <c r="H112" s="167"/>
      <c r="I112" s="167"/>
      <c r="J112" s="167"/>
      <c r="K112" s="167"/>
      <c r="L112" s="167"/>
      <c r="M112" s="167"/>
    </row>
    <row r="113" spans="7:13" s="150" customFormat="1" x14ac:dyDescent="0.2">
      <c r="G113" s="167"/>
      <c r="H113" s="167"/>
      <c r="I113" s="167"/>
      <c r="J113" s="167"/>
      <c r="K113" s="167"/>
      <c r="L113" s="167"/>
      <c r="M113" s="167"/>
    </row>
    <row r="114" spans="7:13" s="150" customFormat="1" x14ac:dyDescent="0.2">
      <c r="G114" s="167"/>
      <c r="H114" s="167"/>
      <c r="I114" s="167"/>
      <c r="J114" s="167"/>
      <c r="K114" s="167"/>
      <c r="L114" s="167"/>
      <c r="M114" s="167"/>
    </row>
    <row r="115" spans="7:13" s="150" customFormat="1" x14ac:dyDescent="0.2">
      <c r="G115" s="167"/>
      <c r="H115" s="167"/>
      <c r="I115" s="167"/>
      <c r="J115" s="167"/>
      <c r="K115" s="167"/>
      <c r="L115" s="167"/>
      <c r="M115" s="167"/>
    </row>
    <row r="116" spans="7:13" s="150" customFormat="1" x14ac:dyDescent="0.2">
      <c r="G116" s="167"/>
      <c r="H116" s="167"/>
      <c r="I116" s="167"/>
      <c r="J116" s="167"/>
      <c r="K116" s="167"/>
      <c r="L116" s="167"/>
      <c r="M116" s="167"/>
    </row>
    <row r="117" spans="7:13" s="150" customFormat="1" x14ac:dyDescent="0.2">
      <c r="G117" s="167"/>
      <c r="H117" s="167"/>
      <c r="I117" s="167"/>
      <c r="J117" s="167"/>
      <c r="K117" s="167"/>
      <c r="L117" s="167"/>
      <c r="M117" s="167"/>
    </row>
    <row r="118" spans="7:13" s="150" customFormat="1" x14ac:dyDescent="0.2">
      <c r="G118" s="167"/>
      <c r="H118" s="167"/>
      <c r="I118" s="167"/>
      <c r="J118" s="167"/>
      <c r="K118" s="167"/>
      <c r="L118" s="167"/>
      <c r="M118" s="167"/>
    </row>
    <row r="119" spans="7:13" s="150" customFormat="1" x14ac:dyDescent="0.2">
      <c r="G119" s="167"/>
      <c r="H119" s="167"/>
      <c r="I119" s="167"/>
      <c r="J119" s="167"/>
      <c r="K119" s="167"/>
      <c r="L119" s="167"/>
      <c r="M119" s="167"/>
    </row>
    <row r="120" spans="7:13" s="150" customFormat="1" x14ac:dyDescent="0.2">
      <c r="G120" s="167"/>
      <c r="H120" s="167"/>
      <c r="I120" s="167"/>
      <c r="J120" s="167"/>
      <c r="K120" s="167"/>
      <c r="L120" s="167"/>
      <c r="M120" s="167"/>
    </row>
    <row r="121" spans="7:13" s="150" customFormat="1" x14ac:dyDescent="0.2">
      <c r="G121" s="167"/>
      <c r="H121" s="167"/>
      <c r="I121" s="167"/>
      <c r="J121" s="167"/>
      <c r="K121" s="167"/>
      <c r="L121" s="167"/>
      <c r="M121" s="167"/>
    </row>
    <row r="122" spans="7:13" s="150" customFormat="1" x14ac:dyDescent="0.2">
      <c r="G122" s="167"/>
      <c r="H122" s="167"/>
      <c r="I122" s="167"/>
      <c r="J122" s="167"/>
      <c r="K122" s="167"/>
      <c r="L122" s="167"/>
      <c r="M122" s="167"/>
    </row>
    <row r="123" spans="7:13" s="150" customFormat="1" x14ac:dyDescent="0.2">
      <c r="G123" s="167"/>
      <c r="H123" s="167"/>
      <c r="I123" s="167"/>
      <c r="J123" s="167"/>
      <c r="K123" s="167"/>
      <c r="L123" s="167"/>
      <c r="M123" s="167"/>
    </row>
    <row r="124" spans="7:13" s="150" customFormat="1" x14ac:dyDescent="0.2">
      <c r="G124" s="167"/>
      <c r="H124" s="167"/>
      <c r="I124" s="167"/>
      <c r="J124" s="167"/>
      <c r="K124" s="167"/>
      <c r="L124" s="167"/>
      <c r="M124" s="167"/>
    </row>
    <row r="125" spans="7:13" s="150" customFormat="1" x14ac:dyDescent="0.2">
      <c r="G125" s="167"/>
      <c r="H125" s="167"/>
      <c r="I125" s="167"/>
      <c r="J125" s="167"/>
      <c r="K125" s="167"/>
      <c r="L125" s="167"/>
      <c r="M125" s="167"/>
    </row>
    <row r="126" spans="7:13" s="150" customFormat="1" x14ac:dyDescent="0.2">
      <c r="G126" s="167"/>
      <c r="H126" s="167"/>
      <c r="I126" s="167"/>
      <c r="J126" s="167"/>
      <c r="K126" s="167"/>
      <c r="L126" s="167"/>
      <c r="M126" s="167"/>
    </row>
    <row r="127" spans="7:13" s="150" customFormat="1" x14ac:dyDescent="0.2">
      <c r="G127" s="167"/>
      <c r="H127" s="167"/>
      <c r="I127" s="167"/>
      <c r="J127" s="167"/>
      <c r="K127" s="167"/>
      <c r="L127" s="167"/>
      <c r="M127" s="167"/>
    </row>
    <row r="128" spans="7:13" s="150" customFormat="1" x14ac:dyDescent="0.2">
      <c r="G128" s="167"/>
      <c r="H128" s="167"/>
      <c r="I128" s="167"/>
      <c r="J128" s="167"/>
      <c r="K128" s="167"/>
      <c r="L128" s="167"/>
      <c r="M128" s="167"/>
    </row>
    <row r="129" spans="7:13" s="150" customFormat="1" x14ac:dyDescent="0.2">
      <c r="G129" s="167"/>
      <c r="H129" s="167"/>
      <c r="I129" s="167"/>
      <c r="J129" s="167"/>
      <c r="K129" s="167"/>
      <c r="L129" s="167"/>
      <c r="M129" s="167"/>
    </row>
    <row r="130" spans="7:13" s="150" customFormat="1" x14ac:dyDescent="0.2">
      <c r="G130" s="167"/>
      <c r="H130" s="167"/>
      <c r="I130" s="167"/>
      <c r="J130" s="167"/>
      <c r="K130" s="167"/>
      <c r="L130" s="167"/>
      <c r="M130" s="167"/>
    </row>
    <row r="131" spans="7:13" s="150" customFormat="1" x14ac:dyDescent="0.2">
      <c r="G131" s="167"/>
      <c r="H131" s="167"/>
      <c r="I131" s="167"/>
      <c r="J131" s="167"/>
      <c r="K131" s="167"/>
      <c r="L131" s="167"/>
      <c r="M131" s="167"/>
    </row>
    <row r="132" spans="7:13" s="150" customFormat="1" x14ac:dyDescent="0.2">
      <c r="G132" s="167"/>
      <c r="H132" s="167"/>
      <c r="I132" s="167"/>
      <c r="J132" s="167"/>
      <c r="K132" s="167"/>
      <c r="L132" s="167"/>
      <c r="M132" s="167"/>
    </row>
    <row r="133" spans="7:13" s="150" customFormat="1" x14ac:dyDescent="0.2">
      <c r="G133" s="167"/>
      <c r="H133" s="167"/>
      <c r="I133" s="167"/>
      <c r="J133" s="167"/>
      <c r="K133" s="167"/>
      <c r="L133" s="167"/>
      <c r="M133" s="167"/>
    </row>
    <row r="134" spans="7:13" s="150" customFormat="1" x14ac:dyDescent="0.2">
      <c r="G134" s="167"/>
      <c r="H134" s="167"/>
      <c r="I134" s="167"/>
      <c r="J134" s="167"/>
      <c r="K134" s="167"/>
      <c r="L134" s="167"/>
      <c r="M134" s="167"/>
    </row>
    <row r="135" spans="7:13" s="150" customFormat="1" x14ac:dyDescent="0.2">
      <c r="G135" s="167"/>
      <c r="H135" s="167"/>
      <c r="I135" s="167"/>
      <c r="J135" s="167"/>
      <c r="K135" s="167"/>
      <c r="L135" s="167"/>
      <c r="M135" s="167"/>
    </row>
    <row r="136" spans="7:13" s="150" customFormat="1" x14ac:dyDescent="0.2">
      <c r="G136" s="167"/>
      <c r="H136" s="167"/>
      <c r="I136" s="167"/>
      <c r="J136" s="167"/>
      <c r="K136" s="167"/>
      <c r="L136" s="167"/>
      <c r="M136" s="167"/>
    </row>
    <row r="137" spans="7:13" s="150" customFormat="1" x14ac:dyDescent="0.2">
      <c r="G137" s="167"/>
      <c r="H137" s="167"/>
      <c r="I137" s="167"/>
      <c r="J137" s="167"/>
      <c r="K137" s="167"/>
      <c r="L137" s="167"/>
      <c r="M137" s="167"/>
    </row>
    <row r="138" spans="7:13" s="150" customFormat="1" x14ac:dyDescent="0.2">
      <c r="G138" s="167"/>
      <c r="H138" s="167"/>
      <c r="I138" s="167"/>
      <c r="J138" s="167"/>
      <c r="K138" s="167"/>
      <c r="L138" s="167"/>
      <c r="M138" s="167"/>
    </row>
    <row r="139" spans="7:13" s="150" customFormat="1" x14ac:dyDescent="0.2">
      <c r="G139" s="167"/>
      <c r="H139" s="167"/>
      <c r="I139" s="167"/>
      <c r="J139" s="167"/>
      <c r="K139" s="167"/>
      <c r="L139" s="167"/>
      <c r="M139" s="167"/>
    </row>
    <row r="140" spans="7:13" s="150" customFormat="1" x14ac:dyDescent="0.2">
      <c r="G140" s="167"/>
      <c r="H140" s="167"/>
      <c r="I140" s="167"/>
      <c r="J140" s="167"/>
      <c r="K140" s="167"/>
      <c r="L140" s="167"/>
      <c r="M140" s="167"/>
    </row>
    <row r="141" spans="7:13" s="150" customFormat="1" x14ac:dyDescent="0.2">
      <c r="G141" s="167"/>
      <c r="H141" s="167"/>
      <c r="I141" s="167"/>
      <c r="J141" s="167"/>
      <c r="K141" s="167"/>
      <c r="L141" s="167"/>
      <c r="M141" s="167"/>
    </row>
    <row r="142" spans="7:13" s="150" customFormat="1" x14ac:dyDescent="0.2">
      <c r="G142" s="167"/>
      <c r="H142" s="167"/>
      <c r="I142" s="167"/>
      <c r="J142" s="167"/>
      <c r="K142" s="167"/>
      <c r="L142" s="167"/>
      <c r="M142" s="167"/>
    </row>
    <row r="143" spans="7:13" s="150" customFormat="1" x14ac:dyDescent="0.2">
      <c r="G143" s="167"/>
      <c r="H143" s="167"/>
      <c r="I143" s="167"/>
      <c r="J143" s="167"/>
      <c r="K143" s="167"/>
      <c r="L143" s="167"/>
      <c r="M143" s="167"/>
    </row>
    <row r="144" spans="7:13" s="150" customFormat="1" x14ac:dyDescent="0.2">
      <c r="G144" s="167"/>
      <c r="H144" s="167"/>
      <c r="I144" s="167"/>
      <c r="J144" s="167"/>
      <c r="K144" s="167"/>
      <c r="L144" s="167"/>
      <c r="M144" s="167"/>
    </row>
    <row r="145" spans="7:13" s="150" customFormat="1" x14ac:dyDescent="0.2">
      <c r="G145" s="167"/>
      <c r="H145" s="167"/>
      <c r="I145" s="167"/>
      <c r="J145" s="167"/>
      <c r="K145" s="167"/>
      <c r="L145" s="167"/>
      <c r="M145" s="167"/>
    </row>
    <row r="146" spans="7:13" s="150" customFormat="1" x14ac:dyDescent="0.2">
      <c r="G146" s="167"/>
      <c r="H146" s="167"/>
      <c r="I146" s="167"/>
      <c r="J146" s="167"/>
      <c r="K146" s="167"/>
      <c r="L146" s="167"/>
      <c r="M146" s="167"/>
    </row>
    <row r="147" spans="7:13" s="150" customFormat="1" x14ac:dyDescent="0.2">
      <c r="G147" s="167"/>
      <c r="H147" s="167"/>
      <c r="I147" s="167"/>
      <c r="J147" s="167"/>
      <c r="K147" s="167"/>
      <c r="L147" s="167"/>
      <c r="M147" s="167"/>
    </row>
    <row r="148" spans="7:13" s="150" customFormat="1" x14ac:dyDescent="0.2">
      <c r="G148" s="167"/>
      <c r="H148" s="167"/>
      <c r="I148" s="167"/>
      <c r="J148" s="167"/>
      <c r="K148" s="167"/>
      <c r="L148" s="167"/>
      <c r="M148" s="167"/>
    </row>
    <row r="149" spans="7:13" s="150" customFormat="1" x14ac:dyDescent="0.2">
      <c r="G149" s="167"/>
      <c r="H149" s="167"/>
      <c r="I149" s="167"/>
      <c r="J149" s="167"/>
      <c r="K149" s="167"/>
      <c r="L149" s="167"/>
      <c r="M149" s="167"/>
    </row>
    <row r="150" spans="7:13" s="150" customFormat="1" x14ac:dyDescent="0.2">
      <c r="G150" s="167"/>
      <c r="H150" s="167"/>
      <c r="I150" s="167"/>
      <c r="J150" s="167"/>
      <c r="K150" s="167"/>
      <c r="L150" s="167"/>
      <c r="M150" s="167"/>
    </row>
    <row r="151" spans="7:13" s="150" customFormat="1" x14ac:dyDescent="0.2">
      <c r="G151" s="167"/>
      <c r="H151" s="167"/>
      <c r="I151" s="167"/>
      <c r="J151" s="167"/>
      <c r="K151" s="167"/>
      <c r="L151" s="167"/>
      <c r="M151" s="167"/>
    </row>
    <row r="152" spans="7:13" s="150" customFormat="1" x14ac:dyDescent="0.2">
      <c r="G152" s="167"/>
      <c r="H152" s="167"/>
      <c r="I152" s="167"/>
      <c r="J152" s="167"/>
      <c r="K152" s="167"/>
      <c r="L152" s="167"/>
      <c r="M152" s="167"/>
    </row>
    <row r="153" spans="7:13" s="150" customFormat="1" x14ac:dyDescent="0.2">
      <c r="G153" s="167"/>
      <c r="H153" s="167"/>
      <c r="I153" s="167"/>
      <c r="J153" s="167"/>
      <c r="K153" s="167"/>
      <c r="L153" s="167"/>
      <c r="M153" s="167"/>
    </row>
    <row r="154" spans="7:13" s="150" customFormat="1" x14ac:dyDescent="0.2">
      <c r="G154" s="167"/>
      <c r="H154" s="167"/>
      <c r="I154" s="167"/>
      <c r="J154" s="167"/>
      <c r="K154" s="167"/>
      <c r="L154" s="167"/>
      <c r="M154" s="167"/>
    </row>
    <row r="155" spans="7:13" s="150" customFormat="1" x14ac:dyDescent="0.2">
      <c r="G155" s="167"/>
      <c r="H155" s="167"/>
      <c r="I155" s="167"/>
      <c r="J155" s="167"/>
      <c r="K155" s="167"/>
      <c r="L155" s="167"/>
      <c r="M155" s="167"/>
    </row>
    <row r="156" spans="7:13" s="150" customFormat="1" x14ac:dyDescent="0.2">
      <c r="G156" s="167"/>
      <c r="H156" s="167"/>
      <c r="I156" s="167"/>
      <c r="J156" s="167"/>
      <c r="K156" s="167"/>
      <c r="L156" s="167"/>
      <c r="M156" s="167"/>
    </row>
    <row r="157" spans="7:13" s="150" customFormat="1" x14ac:dyDescent="0.2">
      <c r="G157" s="167"/>
      <c r="H157" s="167"/>
      <c r="I157" s="167"/>
      <c r="J157" s="167"/>
      <c r="K157" s="167"/>
      <c r="L157" s="167"/>
      <c r="M157" s="167"/>
    </row>
    <row r="158" spans="7:13" s="150" customFormat="1" x14ac:dyDescent="0.2">
      <c r="G158" s="167"/>
      <c r="H158" s="167"/>
      <c r="I158" s="167"/>
      <c r="J158" s="167"/>
      <c r="K158" s="167"/>
      <c r="L158" s="167"/>
      <c r="M158" s="167"/>
    </row>
    <row r="159" spans="7:13" s="150" customFormat="1" x14ac:dyDescent="0.2">
      <c r="G159" s="167"/>
      <c r="H159" s="167"/>
      <c r="I159" s="167"/>
      <c r="J159" s="167"/>
      <c r="K159" s="167"/>
      <c r="L159" s="167"/>
      <c r="M159" s="167"/>
    </row>
    <row r="160" spans="7:13" s="150" customFormat="1" x14ac:dyDescent="0.2">
      <c r="G160" s="167"/>
      <c r="H160" s="167"/>
      <c r="I160" s="167"/>
      <c r="J160" s="167"/>
      <c r="K160" s="167"/>
      <c r="L160" s="167"/>
      <c r="M160" s="167"/>
    </row>
    <row r="161" spans="7:13" s="150" customFormat="1" x14ac:dyDescent="0.2">
      <c r="G161" s="167"/>
      <c r="H161" s="167"/>
      <c r="I161" s="167"/>
      <c r="J161" s="167"/>
      <c r="K161" s="167"/>
      <c r="L161" s="167"/>
      <c r="M161" s="167"/>
    </row>
    <row r="162" spans="7:13" s="150" customFormat="1" x14ac:dyDescent="0.2">
      <c r="G162" s="167"/>
      <c r="H162" s="167"/>
      <c r="I162" s="167"/>
      <c r="J162" s="167"/>
      <c r="K162" s="167"/>
      <c r="L162" s="167"/>
      <c r="M162" s="167"/>
    </row>
    <row r="163" spans="7:13" s="150" customFormat="1" x14ac:dyDescent="0.2">
      <c r="G163" s="167"/>
      <c r="H163" s="167"/>
      <c r="I163" s="167"/>
      <c r="J163" s="167"/>
      <c r="K163" s="167"/>
      <c r="L163" s="167"/>
      <c r="M163" s="167"/>
    </row>
    <row r="164" spans="7:13" s="150" customFormat="1" x14ac:dyDescent="0.2">
      <c r="G164" s="167"/>
      <c r="H164" s="167"/>
      <c r="I164" s="167"/>
      <c r="J164" s="167"/>
      <c r="K164" s="167"/>
      <c r="L164" s="167"/>
      <c r="M164" s="167"/>
    </row>
    <row r="165" spans="7:13" s="150" customFormat="1" x14ac:dyDescent="0.2">
      <c r="G165" s="167"/>
      <c r="H165" s="167"/>
      <c r="I165" s="167"/>
      <c r="J165" s="167"/>
      <c r="K165" s="167"/>
      <c r="L165" s="167"/>
      <c r="M165" s="167"/>
    </row>
    <row r="166" spans="7:13" s="150" customFormat="1" x14ac:dyDescent="0.2">
      <c r="G166" s="167"/>
      <c r="H166" s="167"/>
      <c r="I166" s="167"/>
      <c r="J166" s="167"/>
      <c r="K166" s="167"/>
      <c r="L166" s="167"/>
      <c r="M166" s="167"/>
    </row>
    <row r="167" spans="7:13" s="150" customFormat="1" x14ac:dyDescent="0.2">
      <c r="G167" s="167"/>
      <c r="H167" s="167"/>
      <c r="I167" s="167"/>
      <c r="J167" s="167"/>
      <c r="K167" s="167"/>
      <c r="L167" s="167"/>
      <c r="M167" s="167"/>
    </row>
    <row r="168" spans="7:13" s="150" customFormat="1" x14ac:dyDescent="0.2">
      <c r="G168" s="167"/>
      <c r="H168" s="167"/>
      <c r="I168" s="167"/>
      <c r="J168" s="167"/>
      <c r="K168" s="167"/>
      <c r="L168" s="167"/>
      <c r="M168" s="167"/>
    </row>
    <row r="169" spans="7:13" s="150" customFormat="1" x14ac:dyDescent="0.2">
      <c r="G169" s="167"/>
      <c r="H169" s="167"/>
      <c r="I169" s="167"/>
      <c r="J169" s="167"/>
      <c r="K169" s="167"/>
      <c r="L169" s="167"/>
      <c r="M169" s="167"/>
    </row>
    <row r="170" spans="7:13" s="150" customFormat="1" x14ac:dyDescent="0.2">
      <c r="G170" s="167"/>
      <c r="H170" s="167"/>
      <c r="I170" s="167"/>
      <c r="J170" s="167"/>
      <c r="K170" s="167"/>
      <c r="L170" s="167"/>
      <c r="M170" s="167"/>
    </row>
    <row r="171" spans="7:13" s="150" customFormat="1" x14ac:dyDescent="0.2">
      <c r="G171" s="167"/>
      <c r="H171" s="167"/>
      <c r="I171" s="167"/>
      <c r="J171" s="167"/>
      <c r="K171" s="167"/>
      <c r="L171" s="167"/>
      <c r="M171" s="167"/>
    </row>
    <row r="172" spans="7:13" s="150" customFormat="1" x14ac:dyDescent="0.2">
      <c r="G172" s="167"/>
      <c r="H172" s="167"/>
      <c r="I172" s="167"/>
      <c r="J172" s="167"/>
      <c r="K172" s="167"/>
      <c r="L172" s="167"/>
      <c r="M172" s="167"/>
    </row>
    <row r="173" spans="7:13" s="150" customFormat="1" x14ac:dyDescent="0.2">
      <c r="G173" s="167"/>
      <c r="H173" s="167"/>
      <c r="I173" s="167"/>
      <c r="J173" s="167"/>
      <c r="K173" s="167"/>
      <c r="L173" s="167"/>
      <c r="M173" s="167"/>
    </row>
    <row r="174" spans="7:13" s="150" customFormat="1" x14ac:dyDescent="0.2">
      <c r="G174" s="167"/>
      <c r="H174" s="167"/>
      <c r="I174" s="167"/>
      <c r="J174" s="167"/>
      <c r="K174" s="167"/>
      <c r="L174" s="167"/>
      <c r="M174" s="167"/>
    </row>
    <row r="175" spans="7:13" s="150" customFormat="1" x14ac:dyDescent="0.2">
      <c r="G175" s="167"/>
      <c r="H175" s="167"/>
      <c r="I175" s="167"/>
      <c r="J175" s="167"/>
      <c r="K175" s="167"/>
      <c r="L175" s="167"/>
      <c r="M175" s="167"/>
    </row>
    <row r="176" spans="7:13" s="150" customFormat="1" x14ac:dyDescent="0.2">
      <c r="G176" s="167"/>
      <c r="H176" s="167"/>
      <c r="I176" s="167"/>
      <c r="J176" s="167"/>
      <c r="K176" s="167"/>
      <c r="L176" s="167"/>
      <c r="M176" s="167"/>
    </row>
    <row r="177" spans="7:13" s="150" customFormat="1" x14ac:dyDescent="0.2">
      <c r="G177" s="167"/>
      <c r="H177" s="167"/>
      <c r="I177" s="167"/>
      <c r="J177" s="167"/>
      <c r="K177" s="167"/>
      <c r="L177" s="167"/>
      <c r="M177" s="167"/>
    </row>
    <row r="178" spans="7:13" s="150" customFormat="1" x14ac:dyDescent="0.2">
      <c r="G178" s="167"/>
      <c r="H178" s="167"/>
      <c r="I178" s="167"/>
      <c r="J178" s="167"/>
      <c r="K178" s="167"/>
      <c r="L178" s="167"/>
      <c r="M178" s="167"/>
    </row>
    <row r="179" spans="7:13" s="150" customFormat="1" x14ac:dyDescent="0.2">
      <c r="G179" s="167"/>
      <c r="H179" s="167"/>
      <c r="I179" s="167"/>
      <c r="J179" s="167"/>
      <c r="K179" s="167"/>
      <c r="L179" s="167"/>
      <c r="M179" s="167"/>
    </row>
    <row r="180" spans="7:13" s="150" customFormat="1" x14ac:dyDescent="0.2">
      <c r="G180" s="167"/>
      <c r="H180" s="167"/>
      <c r="I180" s="167"/>
      <c r="J180" s="167"/>
      <c r="K180" s="167"/>
      <c r="L180" s="167"/>
      <c r="M180" s="167"/>
    </row>
    <row r="181" spans="7:13" s="150" customFormat="1" x14ac:dyDescent="0.2">
      <c r="G181" s="167"/>
      <c r="H181" s="167"/>
      <c r="I181" s="167"/>
      <c r="J181" s="167"/>
      <c r="K181" s="167"/>
      <c r="L181" s="167"/>
      <c r="M181" s="167"/>
    </row>
    <row r="182" spans="7:13" s="150" customFormat="1" x14ac:dyDescent="0.2">
      <c r="G182" s="167"/>
      <c r="H182" s="167"/>
      <c r="I182" s="167"/>
      <c r="J182" s="167"/>
      <c r="K182" s="167"/>
      <c r="L182" s="167"/>
      <c r="M182" s="167"/>
    </row>
    <row r="183" spans="7:13" s="150" customFormat="1" x14ac:dyDescent="0.2">
      <c r="G183" s="167"/>
      <c r="H183" s="167"/>
      <c r="I183" s="167"/>
      <c r="J183" s="167"/>
      <c r="K183" s="167"/>
      <c r="L183" s="167"/>
      <c r="M183" s="167"/>
    </row>
    <row r="184" spans="7:13" s="150" customFormat="1" x14ac:dyDescent="0.2">
      <c r="G184" s="167"/>
      <c r="H184" s="167"/>
      <c r="I184" s="167"/>
      <c r="J184" s="167"/>
      <c r="K184" s="167"/>
      <c r="L184" s="167"/>
      <c r="M184" s="167"/>
    </row>
    <row r="185" spans="7:13" s="150" customFormat="1" x14ac:dyDescent="0.2">
      <c r="G185" s="167"/>
      <c r="H185" s="167"/>
      <c r="I185" s="167"/>
      <c r="J185" s="167"/>
      <c r="K185" s="167"/>
      <c r="L185" s="167"/>
      <c r="M185" s="167"/>
    </row>
    <row r="186" spans="7:13" s="150" customFormat="1" x14ac:dyDescent="0.2">
      <c r="G186" s="167"/>
      <c r="H186" s="167"/>
      <c r="I186" s="167"/>
      <c r="J186" s="167"/>
      <c r="K186" s="167"/>
      <c r="L186" s="167"/>
      <c r="M186" s="167"/>
    </row>
    <row r="187" spans="7:13" s="150" customFormat="1" x14ac:dyDescent="0.2">
      <c r="G187" s="167"/>
      <c r="H187" s="167"/>
      <c r="I187" s="167"/>
      <c r="J187" s="167"/>
      <c r="K187" s="167"/>
      <c r="L187" s="167"/>
      <c r="M187" s="167"/>
    </row>
    <row r="188" spans="7:13" s="150" customFormat="1" x14ac:dyDescent="0.2">
      <c r="G188" s="167"/>
      <c r="H188" s="167"/>
      <c r="I188" s="167"/>
      <c r="J188" s="167"/>
      <c r="K188" s="167"/>
      <c r="L188" s="167"/>
      <c r="M188" s="167"/>
    </row>
    <row r="189" spans="7:13" s="150" customFormat="1" x14ac:dyDescent="0.2">
      <c r="G189" s="167"/>
      <c r="H189" s="167"/>
      <c r="I189" s="167"/>
      <c r="J189" s="167"/>
      <c r="K189" s="167"/>
      <c r="L189" s="167"/>
      <c r="M189" s="167"/>
    </row>
    <row r="190" spans="7:13" s="150" customFormat="1" x14ac:dyDescent="0.2">
      <c r="G190" s="167"/>
      <c r="H190" s="167"/>
      <c r="I190" s="167"/>
      <c r="J190" s="167"/>
      <c r="K190" s="167"/>
      <c r="L190" s="167"/>
      <c r="M190" s="167"/>
    </row>
    <row r="191" spans="7:13" s="150" customFormat="1" x14ac:dyDescent="0.2">
      <c r="G191" s="167"/>
      <c r="H191" s="167"/>
      <c r="I191" s="167"/>
      <c r="J191" s="167"/>
      <c r="K191" s="167"/>
      <c r="L191" s="167"/>
      <c r="M191" s="167"/>
    </row>
    <row r="192" spans="7:13" s="150" customFormat="1" x14ac:dyDescent="0.2">
      <c r="G192" s="167"/>
      <c r="H192" s="167"/>
      <c r="I192" s="167"/>
      <c r="J192" s="167"/>
      <c r="K192" s="167"/>
      <c r="L192" s="167"/>
      <c r="M192" s="167"/>
    </row>
    <row r="193" spans="7:13" s="150" customFormat="1" x14ac:dyDescent="0.2">
      <c r="G193" s="167"/>
      <c r="H193" s="167"/>
      <c r="I193" s="167"/>
      <c r="J193" s="167"/>
      <c r="K193" s="167"/>
      <c r="L193" s="167"/>
      <c r="M193" s="167"/>
    </row>
    <row r="194" spans="7:13" s="150" customFormat="1" x14ac:dyDescent="0.2">
      <c r="G194" s="167"/>
      <c r="H194" s="167"/>
      <c r="I194" s="167"/>
      <c r="J194" s="167"/>
      <c r="K194" s="167"/>
      <c r="L194" s="167"/>
      <c r="M194" s="167"/>
    </row>
    <row r="195" spans="7:13" s="150" customFormat="1" x14ac:dyDescent="0.2">
      <c r="G195" s="167"/>
      <c r="H195" s="167"/>
      <c r="I195" s="167"/>
      <c r="J195" s="167"/>
      <c r="K195" s="167"/>
      <c r="L195" s="167"/>
      <c r="M195" s="167"/>
    </row>
    <row r="196" spans="7:13" s="150" customFormat="1" x14ac:dyDescent="0.2">
      <c r="G196" s="167"/>
      <c r="H196" s="167"/>
      <c r="I196" s="167"/>
      <c r="J196" s="167"/>
      <c r="K196" s="167"/>
      <c r="L196" s="167"/>
      <c r="M196" s="167"/>
    </row>
    <row r="197" spans="7:13" s="150" customFormat="1" x14ac:dyDescent="0.2">
      <c r="G197" s="167"/>
      <c r="H197" s="167"/>
      <c r="I197" s="167"/>
      <c r="J197" s="167"/>
      <c r="K197" s="167"/>
      <c r="L197" s="167"/>
      <c r="M197" s="167"/>
    </row>
    <row r="198" spans="7:13" s="150" customFormat="1" x14ac:dyDescent="0.2">
      <c r="G198" s="167"/>
      <c r="H198" s="167"/>
      <c r="I198" s="167"/>
      <c r="J198" s="167"/>
      <c r="K198" s="167"/>
      <c r="L198" s="167"/>
      <c r="M198" s="167"/>
    </row>
    <row r="199" spans="7:13" s="150" customFormat="1" x14ac:dyDescent="0.2">
      <c r="G199" s="167"/>
      <c r="H199" s="167"/>
      <c r="I199" s="167"/>
      <c r="J199" s="167"/>
      <c r="K199" s="167"/>
      <c r="L199" s="167"/>
      <c r="M199" s="167"/>
    </row>
    <row r="200" spans="7:13" s="150" customFormat="1" x14ac:dyDescent="0.2">
      <c r="G200" s="167"/>
      <c r="H200" s="167"/>
      <c r="I200" s="167"/>
      <c r="J200" s="167"/>
      <c r="K200" s="167"/>
      <c r="L200" s="167"/>
      <c r="M200" s="167"/>
    </row>
    <row r="201" spans="7:13" s="150" customFormat="1" x14ac:dyDescent="0.2">
      <c r="G201" s="167"/>
      <c r="H201" s="167"/>
      <c r="I201" s="167"/>
      <c r="J201" s="167"/>
      <c r="K201" s="167"/>
      <c r="L201" s="167"/>
      <c r="M201" s="167"/>
    </row>
    <row r="202" spans="7:13" s="150" customFormat="1" x14ac:dyDescent="0.2">
      <c r="G202" s="167"/>
      <c r="H202" s="167"/>
      <c r="I202" s="167"/>
      <c r="J202" s="167"/>
      <c r="K202" s="167"/>
      <c r="L202" s="167"/>
      <c r="M202" s="167"/>
    </row>
    <row r="203" spans="7:13" s="150" customFormat="1" x14ac:dyDescent="0.2">
      <c r="G203" s="167"/>
      <c r="H203" s="167"/>
      <c r="I203" s="167"/>
      <c r="J203" s="167"/>
      <c r="K203" s="167"/>
      <c r="L203" s="167"/>
      <c r="M203" s="167"/>
    </row>
    <row r="204" spans="7:13" s="150" customFormat="1" x14ac:dyDescent="0.2">
      <c r="G204" s="167"/>
      <c r="H204" s="167"/>
      <c r="I204" s="167"/>
      <c r="J204" s="167"/>
      <c r="K204" s="167"/>
      <c r="L204" s="167"/>
      <c r="M204" s="167"/>
    </row>
    <row r="205" spans="7:13" s="150" customFormat="1" x14ac:dyDescent="0.2">
      <c r="G205" s="167"/>
      <c r="H205" s="167"/>
      <c r="I205" s="167"/>
      <c r="J205" s="167"/>
      <c r="K205" s="167"/>
      <c r="L205" s="167"/>
      <c r="M205" s="167"/>
    </row>
    <row r="206" spans="7:13" s="150" customFormat="1" x14ac:dyDescent="0.2">
      <c r="G206" s="167"/>
      <c r="H206" s="167"/>
      <c r="I206" s="167"/>
      <c r="J206" s="167"/>
      <c r="K206" s="167"/>
      <c r="L206" s="167"/>
      <c r="M206" s="167"/>
    </row>
    <row r="207" spans="7:13" s="150" customFormat="1" x14ac:dyDescent="0.2">
      <c r="G207" s="167"/>
      <c r="H207" s="167"/>
      <c r="I207" s="167"/>
      <c r="J207" s="167"/>
      <c r="K207" s="167"/>
      <c r="L207" s="167"/>
      <c r="M207" s="167"/>
    </row>
    <row r="208" spans="7:13" s="150" customFormat="1" x14ac:dyDescent="0.2">
      <c r="G208" s="167"/>
      <c r="H208" s="167"/>
      <c r="I208" s="167"/>
      <c r="J208" s="167"/>
      <c r="K208" s="167"/>
      <c r="L208" s="167"/>
      <c r="M208" s="167"/>
    </row>
    <row r="209" spans="7:13" s="150" customFormat="1" x14ac:dyDescent="0.2">
      <c r="G209" s="167"/>
      <c r="H209" s="167"/>
      <c r="I209" s="167"/>
      <c r="J209" s="167"/>
      <c r="K209" s="167"/>
      <c r="L209" s="167"/>
      <c r="M209" s="167"/>
    </row>
    <row r="210" spans="7:13" s="150" customFormat="1" x14ac:dyDescent="0.2">
      <c r="G210" s="167"/>
      <c r="H210" s="167"/>
      <c r="I210" s="167"/>
      <c r="J210" s="167"/>
      <c r="K210" s="167"/>
      <c r="L210" s="167"/>
      <c r="M210" s="167"/>
    </row>
    <row r="211" spans="7:13" s="150" customFormat="1" x14ac:dyDescent="0.2">
      <c r="G211" s="167"/>
      <c r="H211" s="167"/>
      <c r="I211" s="167"/>
      <c r="J211" s="167"/>
      <c r="K211" s="167"/>
      <c r="L211" s="167"/>
      <c r="M211" s="167"/>
    </row>
    <row r="212" spans="7:13" s="150" customFormat="1" x14ac:dyDescent="0.2">
      <c r="G212" s="167"/>
      <c r="H212" s="167"/>
      <c r="I212" s="167"/>
      <c r="J212" s="167"/>
      <c r="K212" s="167"/>
      <c r="L212" s="167"/>
      <c r="M212" s="167"/>
    </row>
    <row r="213" spans="7:13" s="150" customFormat="1" x14ac:dyDescent="0.2">
      <c r="G213" s="167"/>
      <c r="H213" s="167"/>
      <c r="I213" s="167"/>
      <c r="J213" s="167"/>
      <c r="K213" s="167"/>
      <c r="L213" s="167"/>
      <c r="M213" s="167"/>
    </row>
    <row r="214" spans="7:13" s="150" customFormat="1" x14ac:dyDescent="0.2">
      <c r="G214" s="167"/>
      <c r="H214" s="167"/>
      <c r="I214" s="167"/>
      <c r="J214" s="167"/>
      <c r="K214" s="167"/>
      <c r="L214" s="167"/>
      <c r="M214" s="167"/>
    </row>
    <row r="215" spans="7:13" s="150" customFormat="1" x14ac:dyDescent="0.2">
      <c r="G215" s="167"/>
      <c r="H215" s="167"/>
      <c r="I215" s="167"/>
      <c r="J215" s="167"/>
      <c r="K215" s="167"/>
      <c r="L215" s="167"/>
      <c r="M215" s="167"/>
    </row>
    <row r="216" spans="7:13" s="150" customFormat="1" x14ac:dyDescent="0.2">
      <c r="G216" s="167"/>
      <c r="H216" s="167"/>
      <c r="I216" s="167"/>
      <c r="J216" s="167"/>
      <c r="K216" s="167"/>
      <c r="L216" s="167"/>
      <c r="M216" s="167"/>
    </row>
    <row r="217" spans="7:13" s="150" customFormat="1" x14ac:dyDescent="0.2">
      <c r="G217" s="167"/>
      <c r="H217" s="167"/>
      <c r="I217" s="167"/>
      <c r="J217" s="167"/>
      <c r="K217" s="167"/>
      <c r="L217" s="167"/>
      <c r="M217" s="167"/>
    </row>
    <row r="218" spans="7:13" s="150" customFormat="1" x14ac:dyDescent="0.2">
      <c r="G218" s="167"/>
      <c r="H218" s="167"/>
      <c r="I218" s="167"/>
      <c r="J218" s="167"/>
      <c r="K218" s="167"/>
      <c r="L218" s="167"/>
      <c r="M218" s="167"/>
    </row>
    <row r="219" spans="7:13" s="150" customFormat="1" x14ac:dyDescent="0.2">
      <c r="G219" s="167"/>
      <c r="H219" s="167"/>
      <c r="I219" s="167"/>
      <c r="J219" s="167"/>
      <c r="K219" s="167"/>
      <c r="L219" s="167"/>
      <c r="M219" s="167"/>
    </row>
    <row r="220" spans="7:13" s="150" customFormat="1" x14ac:dyDescent="0.2">
      <c r="G220" s="167"/>
      <c r="H220" s="167"/>
      <c r="I220" s="167"/>
      <c r="J220" s="167"/>
      <c r="K220" s="167"/>
      <c r="L220" s="167"/>
      <c r="M220" s="167"/>
    </row>
    <row r="221" spans="7:13" s="150" customFormat="1" x14ac:dyDescent="0.2">
      <c r="G221" s="167"/>
      <c r="H221" s="167"/>
      <c r="I221" s="167"/>
      <c r="J221" s="167"/>
      <c r="K221" s="167"/>
      <c r="L221" s="167"/>
      <c r="M221" s="167"/>
    </row>
    <row r="222" spans="7:13" s="150" customFormat="1" x14ac:dyDescent="0.2">
      <c r="G222" s="167"/>
      <c r="H222" s="167"/>
      <c r="I222" s="167"/>
      <c r="J222" s="167"/>
      <c r="K222" s="167"/>
      <c r="L222" s="167"/>
      <c r="M222" s="167"/>
    </row>
    <row r="223" spans="7:13" s="150" customFormat="1" x14ac:dyDescent="0.2">
      <c r="G223" s="167"/>
      <c r="H223" s="167"/>
      <c r="I223" s="167"/>
      <c r="J223" s="167"/>
      <c r="K223" s="167"/>
      <c r="L223" s="167"/>
      <c r="M223" s="167"/>
    </row>
    <row r="224" spans="7:13" s="150" customFormat="1" x14ac:dyDescent="0.2">
      <c r="G224" s="167"/>
      <c r="H224" s="167"/>
      <c r="I224" s="167"/>
      <c r="J224" s="167"/>
      <c r="K224" s="167"/>
      <c r="L224" s="167"/>
      <c r="M224" s="167"/>
    </row>
    <row r="225" spans="7:13" s="150" customFormat="1" x14ac:dyDescent="0.2">
      <c r="G225" s="167"/>
      <c r="H225" s="167"/>
      <c r="I225" s="167"/>
      <c r="J225" s="167"/>
      <c r="K225" s="167"/>
      <c r="L225" s="167"/>
      <c r="M225" s="167"/>
    </row>
    <row r="226" spans="7:13" s="150" customFormat="1" x14ac:dyDescent="0.2">
      <c r="G226" s="167"/>
      <c r="H226" s="167"/>
      <c r="I226" s="167"/>
      <c r="J226" s="167"/>
      <c r="K226" s="167"/>
      <c r="L226" s="167"/>
      <c r="M226" s="167"/>
    </row>
    <row r="227" spans="7:13" s="150" customFormat="1" x14ac:dyDescent="0.2">
      <c r="G227" s="167"/>
      <c r="H227" s="167"/>
      <c r="I227" s="167"/>
      <c r="J227" s="167"/>
      <c r="K227" s="167"/>
      <c r="L227" s="167"/>
      <c r="M227" s="167"/>
    </row>
    <row r="228" spans="7:13" s="150" customFormat="1" x14ac:dyDescent="0.2">
      <c r="G228" s="167"/>
      <c r="H228" s="167"/>
      <c r="I228" s="167"/>
      <c r="J228" s="167"/>
      <c r="K228" s="167"/>
      <c r="L228" s="167"/>
      <c r="M228" s="167"/>
    </row>
    <row r="229" spans="7:13" s="150" customFormat="1" x14ac:dyDescent="0.2">
      <c r="G229" s="167"/>
      <c r="H229" s="167"/>
      <c r="I229" s="167"/>
      <c r="J229" s="167"/>
      <c r="K229" s="167"/>
      <c r="L229" s="167"/>
      <c r="M229" s="167"/>
    </row>
    <row r="230" spans="7:13" s="150" customFormat="1" x14ac:dyDescent="0.2">
      <c r="G230" s="167"/>
      <c r="H230" s="167"/>
      <c r="I230" s="167"/>
      <c r="J230" s="167"/>
      <c r="K230" s="167"/>
      <c r="L230" s="167"/>
      <c r="M230" s="167"/>
    </row>
    <row r="231" spans="7:13" s="150" customFormat="1" x14ac:dyDescent="0.2">
      <c r="G231" s="167"/>
      <c r="H231" s="167"/>
      <c r="I231" s="167"/>
      <c r="J231" s="167"/>
      <c r="K231" s="167"/>
      <c r="L231" s="167"/>
      <c r="M231" s="167"/>
    </row>
    <row r="232" spans="7:13" s="150" customFormat="1" x14ac:dyDescent="0.2">
      <c r="G232" s="167"/>
      <c r="H232" s="167"/>
      <c r="I232" s="167"/>
      <c r="J232" s="167"/>
      <c r="K232" s="167"/>
      <c r="L232" s="167"/>
      <c r="M232" s="167"/>
    </row>
    <row r="233" spans="7:13" s="150" customFormat="1" x14ac:dyDescent="0.2">
      <c r="G233" s="167"/>
      <c r="H233" s="167"/>
      <c r="I233" s="167"/>
      <c r="J233" s="167"/>
      <c r="K233" s="167"/>
      <c r="L233" s="167"/>
      <c r="M233" s="167"/>
    </row>
    <row r="234" spans="7:13" s="150" customFormat="1" x14ac:dyDescent="0.2">
      <c r="G234" s="167"/>
      <c r="H234" s="167"/>
      <c r="I234" s="167"/>
      <c r="J234" s="167"/>
      <c r="K234" s="167"/>
      <c r="L234" s="167"/>
      <c r="M234" s="167"/>
    </row>
    <row r="235" spans="7:13" s="150" customFormat="1" x14ac:dyDescent="0.2">
      <c r="G235" s="167"/>
      <c r="H235" s="167"/>
      <c r="I235" s="167"/>
      <c r="J235" s="167"/>
      <c r="K235" s="167"/>
      <c r="L235" s="167"/>
      <c r="M235" s="167"/>
    </row>
    <row r="236" spans="7:13" s="150" customFormat="1" x14ac:dyDescent="0.2">
      <c r="G236" s="167"/>
      <c r="H236" s="167"/>
      <c r="I236" s="167"/>
      <c r="J236" s="167"/>
      <c r="K236" s="167"/>
      <c r="L236" s="167"/>
      <c r="M236" s="167"/>
    </row>
    <row r="237" spans="7:13" s="150" customFormat="1" x14ac:dyDescent="0.2">
      <c r="G237" s="167"/>
      <c r="H237" s="167"/>
      <c r="I237" s="167"/>
      <c r="J237" s="167"/>
      <c r="K237" s="167"/>
      <c r="L237" s="167"/>
      <c r="M237" s="167"/>
    </row>
    <row r="238" spans="7:13" s="150" customFormat="1" x14ac:dyDescent="0.2">
      <c r="G238" s="167"/>
      <c r="H238" s="167"/>
      <c r="I238" s="167"/>
      <c r="J238" s="167"/>
      <c r="K238" s="167"/>
      <c r="L238" s="167"/>
      <c r="M238" s="167"/>
    </row>
    <row r="239" spans="7:13" s="150" customFormat="1" x14ac:dyDescent="0.2">
      <c r="G239" s="167"/>
      <c r="H239" s="167"/>
      <c r="I239" s="167"/>
      <c r="J239" s="167"/>
      <c r="K239" s="167"/>
      <c r="L239" s="167"/>
      <c r="M239" s="167"/>
    </row>
    <row r="240" spans="7:13" s="150" customFormat="1" x14ac:dyDescent="0.2">
      <c r="G240" s="167"/>
      <c r="H240" s="167"/>
      <c r="I240" s="167"/>
      <c r="J240" s="167"/>
      <c r="K240" s="167"/>
      <c r="L240" s="167"/>
      <c r="M240" s="167"/>
    </row>
    <row r="241" spans="7:13" s="150" customFormat="1" x14ac:dyDescent="0.2">
      <c r="G241" s="167"/>
      <c r="H241" s="167"/>
      <c r="I241" s="167"/>
      <c r="J241" s="167"/>
      <c r="K241" s="167"/>
      <c r="L241" s="167"/>
      <c r="M241" s="167"/>
    </row>
    <row r="242" spans="7:13" s="150" customFormat="1" x14ac:dyDescent="0.2">
      <c r="G242" s="167"/>
      <c r="H242" s="167"/>
      <c r="I242" s="167"/>
      <c r="J242" s="167"/>
      <c r="K242" s="167"/>
      <c r="L242" s="167"/>
      <c r="M242" s="167"/>
    </row>
    <row r="243" spans="7:13" s="150" customFormat="1" x14ac:dyDescent="0.2">
      <c r="G243" s="167"/>
      <c r="H243" s="167"/>
      <c r="I243" s="167"/>
      <c r="J243" s="167"/>
      <c r="K243" s="167"/>
      <c r="L243" s="167"/>
      <c r="M243" s="167"/>
    </row>
    <row r="244" spans="7:13" s="150" customFormat="1" x14ac:dyDescent="0.2">
      <c r="G244" s="167"/>
      <c r="H244" s="167"/>
      <c r="I244" s="167"/>
      <c r="J244" s="167"/>
      <c r="K244" s="167"/>
      <c r="L244" s="167"/>
      <c r="M244" s="167"/>
    </row>
    <row r="245" spans="7:13" s="150" customFormat="1" x14ac:dyDescent="0.2">
      <c r="G245" s="167"/>
      <c r="H245" s="167"/>
      <c r="I245" s="167"/>
      <c r="J245" s="167"/>
      <c r="K245" s="167"/>
      <c r="L245" s="167"/>
      <c r="M245" s="167"/>
    </row>
    <row r="246" spans="7:13" s="150" customFormat="1" x14ac:dyDescent="0.2">
      <c r="G246" s="167"/>
      <c r="H246" s="167"/>
      <c r="I246" s="167"/>
      <c r="J246" s="167"/>
      <c r="K246" s="167"/>
      <c r="L246" s="167"/>
      <c r="M246" s="167"/>
    </row>
    <row r="247" spans="7:13" s="150" customFormat="1" x14ac:dyDescent="0.2">
      <c r="G247" s="167"/>
      <c r="H247" s="167"/>
      <c r="I247" s="167"/>
      <c r="J247" s="167"/>
      <c r="K247" s="167"/>
      <c r="L247" s="167"/>
      <c r="M247" s="167"/>
    </row>
    <row r="248" spans="7:13" s="150" customFormat="1" x14ac:dyDescent="0.2">
      <c r="G248" s="167"/>
      <c r="H248" s="167"/>
      <c r="I248" s="167"/>
      <c r="J248" s="167"/>
      <c r="K248" s="167"/>
      <c r="L248" s="167"/>
      <c r="M248" s="167"/>
    </row>
    <row r="249" spans="7:13" s="150" customFormat="1" x14ac:dyDescent="0.2">
      <c r="G249" s="167"/>
      <c r="H249" s="167"/>
      <c r="I249" s="167"/>
      <c r="J249" s="167"/>
      <c r="K249" s="167"/>
      <c r="L249" s="167"/>
      <c r="M249" s="167"/>
    </row>
    <row r="250" spans="7:13" s="150" customFormat="1" x14ac:dyDescent="0.2">
      <c r="G250" s="167"/>
      <c r="H250" s="167"/>
      <c r="I250" s="167"/>
      <c r="J250" s="167"/>
      <c r="K250" s="167"/>
      <c r="L250" s="167"/>
      <c r="M250" s="167"/>
    </row>
    <row r="251" spans="7:13" s="150" customFormat="1" x14ac:dyDescent="0.2">
      <c r="G251" s="167"/>
      <c r="H251" s="167"/>
      <c r="I251" s="167"/>
      <c r="J251" s="167"/>
      <c r="K251" s="167"/>
      <c r="L251" s="167"/>
      <c r="M251" s="167"/>
    </row>
    <row r="252" spans="7:13" s="150" customFormat="1" x14ac:dyDescent="0.2">
      <c r="G252" s="167"/>
      <c r="H252" s="167"/>
      <c r="I252" s="167"/>
      <c r="J252" s="167"/>
      <c r="K252" s="167"/>
      <c r="L252" s="167"/>
      <c r="M252" s="167"/>
    </row>
    <row r="253" spans="7:13" s="150" customFormat="1" x14ac:dyDescent="0.2">
      <c r="G253" s="167"/>
      <c r="H253" s="167"/>
      <c r="I253" s="167"/>
      <c r="J253" s="167"/>
      <c r="K253" s="167"/>
      <c r="L253" s="167"/>
      <c r="M253" s="167"/>
    </row>
    <row r="254" spans="7:13" s="150" customFormat="1" x14ac:dyDescent="0.2">
      <c r="G254" s="167"/>
      <c r="H254" s="167"/>
      <c r="I254" s="167"/>
      <c r="J254" s="167"/>
      <c r="K254" s="167"/>
      <c r="L254" s="167"/>
      <c r="M254" s="167"/>
    </row>
    <row r="255" spans="7:13" s="150" customFormat="1" x14ac:dyDescent="0.2">
      <c r="G255" s="167"/>
      <c r="H255" s="167"/>
      <c r="I255" s="167"/>
      <c r="J255" s="167"/>
      <c r="K255" s="167"/>
      <c r="L255" s="167"/>
      <c r="M255" s="167"/>
    </row>
    <row r="256" spans="7:13" s="150" customFormat="1" x14ac:dyDescent="0.2">
      <c r="G256" s="167"/>
      <c r="H256" s="167"/>
      <c r="I256" s="167"/>
      <c r="J256" s="167"/>
      <c r="K256" s="167"/>
      <c r="L256" s="167"/>
      <c r="M256" s="167"/>
    </row>
    <row r="257" spans="7:13" s="150" customFormat="1" x14ac:dyDescent="0.2">
      <c r="G257" s="167"/>
      <c r="H257" s="167"/>
      <c r="I257" s="167"/>
      <c r="J257" s="167"/>
      <c r="K257" s="167"/>
      <c r="L257" s="167"/>
      <c r="M257" s="167"/>
    </row>
    <row r="258" spans="7:13" s="150" customFormat="1" x14ac:dyDescent="0.2">
      <c r="G258" s="167"/>
      <c r="H258" s="167"/>
      <c r="I258" s="167"/>
      <c r="J258" s="167"/>
      <c r="K258" s="167"/>
      <c r="L258" s="167"/>
      <c r="M258" s="167"/>
    </row>
    <row r="259" spans="7:13" s="150" customFormat="1" x14ac:dyDescent="0.2">
      <c r="G259" s="167"/>
      <c r="H259" s="167"/>
      <c r="I259" s="167"/>
      <c r="J259" s="167"/>
      <c r="K259" s="167"/>
      <c r="L259" s="167"/>
      <c r="M259" s="167"/>
    </row>
    <row r="260" spans="7:13" s="150" customFormat="1" x14ac:dyDescent="0.2">
      <c r="G260" s="167"/>
      <c r="H260" s="167"/>
      <c r="I260" s="167"/>
      <c r="J260" s="167"/>
      <c r="K260" s="167"/>
      <c r="L260" s="167"/>
      <c r="M260" s="167"/>
    </row>
    <row r="261" spans="7:13" s="150" customFormat="1" x14ac:dyDescent="0.2">
      <c r="G261" s="167"/>
      <c r="H261" s="167"/>
      <c r="I261" s="167"/>
      <c r="J261" s="167"/>
      <c r="K261" s="167"/>
      <c r="L261" s="167"/>
      <c r="M261" s="167"/>
    </row>
    <row r="262" spans="7:13" s="26" customFormat="1" x14ac:dyDescent="0.2">
      <c r="G262" s="87"/>
      <c r="H262" s="87"/>
      <c r="I262" s="87"/>
      <c r="J262" s="87"/>
      <c r="K262" s="87"/>
      <c r="L262" s="87"/>
      <c r="M262" s="87"/>
    </row>
    <row r="263" spans="7:13" s="26" customFormat="1" x14ac:dyDescent="0.2">
      <c r="G263" s="87"/>
      <c r="H263" s="87"/>
      <c r="I263" s="87"/>
      <c r="J263" s="87"/>
      <c r="K263" s="87"/>
      <c r="L263" s="87"/>
      <c r="M263" s="87"/>
    </row>
    <row r="264" spans="7:13" s="26" customFormat="1" x14ac:dyDescent="0.2">
      <c r="G264" s="87"/>
      <c r="H264" s="87"/>
      <c r="I264" s="87"/>
      <c r="J264" s="87"/>
      <c r="K264" s="87"/>
      <c r="L264" s="87"/>
      <c r="M264" s="87"/>
    </row>
    <row r="265" spans="7:13" s="26" customFormat="1" x14ac:dyDescent="0.2">
      <c r="G265" s="87"/>
      <c r="H265" s="87"/>
      <c r="I265" s="87"/>
      <c r="J265" s="87"/>
      <c r="K265" s="87"/>
      <c r="L265" s="87"/>
      <c r="M265" s="87"/>
    </row>
    <row r="266" spans="7:13" s="26" customFormat="1" x14ac:dyDescent="0.2">
      <c r="G266" s="87"/>
      <c r="H266" s="87"/>
      <c r="I266" s="87"/>
      <c r="J266" s="87"/>
      <c r="K266" s="87"/>
      <c r="L266" s="87"/>
      <c r="M266" s="87"/>
    </row>
    <row r="267" spans="7:13" s="26" customFormat="1" x14ac:dyDescent="0.2">
      <c r="G267" s="87"/>
      <c r="H267" s="87"/>
      <c r="I267" s="87"/>
      <c r="J267" s="87"/>
      <c r="K267" s="87"/>
      <c r="L267" s="87"/>
      <c r="M267" s="87"/>
    </row>
    <row r="268" spans="7:13" s="26" customFormat="1" x14ac:dyDescent="0.2">
      <c r="G268" s="87"/>
      <c r="H268" s="87"/>
      <c r="I268" s="87"/>
      <c r="J268" s="87"/>
      <c r="K268" s="87"/>
      <c r="L268" s="87"/>
      <c r="M268" s="87"/>
    </row>
    <row r="269" spans="7:13" s="26" customFormat="1" x14ac:dyDescent="0.2">
      <c r="G269" s="87"/>
      <c r="H269" s="87"/>
      <c r="I269" s="87"/>
      <c r="J269" s="87"/>
      <c r="K269" s="87"/>
      <c r="L269" s="87"/>
      <c r="M269" s="87"/>
    </row>
    <row r="270" spans="7:13" s="26" customFormat="1" x14ac:dyDescent="0.2">
      <c r="G270" s="87"/>
      <c r="H270" s="87"/>
      <c r="I270" s="87"/>
      <c r="J270" s="87"/>
      <c r="K270" s="87"/>
      <c r="L270" s="87"/>
      <c r="M270" s="87"/>
    </row>
    <row r="271" spans="7:13" s="26" customFormat="1" x14ac:dyDescent="0.2">
      <c r="G271" s="87"/>
      <c r="H271" s="87"/>
      <c r="I271" s="87"/>
      <c r="J271" s="87"/>
      <c r="K271" s="87"/>
      <c r="L271" s="87"/>
      <c r="M271" s="87"/>
    </row>
    <row r="272" spans="7:13" s="26" customFormat="1" x14ac:dyDescent="0.2">
      <c r="G272" s="87"/>
      <c r="H272" s="87"/>
      <c r="I272" s="87"/>
      <c r="J272" s="87"/>
      <c r="K272" s="87"/>
      <c r="L272" s="87"/>
      <c r="M272" s="87"/>
    </row>
    <row r="273" spans="7:13" s="26" customFormat="1" x14ac:dyDescent="0.2">
      <c r="G273" s="87"/>
      <c r="H273" s="87"/>
      <c r="I273" s="87"/>
      <c r="J273" s="87"/>
      <c r="K273" s="87"/>
      <c r="L273" s="87"/>
      <c r="M273" s="87"/>
    </row>
    <row r="274" spans="7:13" s="26" customFormat="1" x14ac:dyDescent="0.2">
      <c r="G274" s="87"/>
      <c r="H274" s="87"/>
      <c r="I274" s="87"/>
      <c r="J274" s="87"/>
      <c r="K274" s="87"/>
      <c r="L274" s="87"/>
      <c r="M274" s="87"/>
    </row>
    <row r="275" spans="7:13" s="26" customFormat="1" x14ac:dyDescent="0.2">
      <c r="G275" s="87"/>
      <c r="H275" s="87"/>
      <c r="I275" s="87"/>
      <c r="J275" s="87"/>
      <c r="K275" s="87"/>
      <c r="L275" s="87"/>
      <c r="M275" s="87"/>
    </row>
    <row r="276" spans="7:13" s="26" customFormat="1" x14ac:dyDescent="0.2">
      <c r="G276" s="87"/>
      <c r="H276" s="87"/>
      <c r="I276" s="87"/>
      <c r="J276" s="87"/>
      <c r="K276" s="87"/>
      <c r="L276" s="87"/>
      <c r="M276" s="87"/>
    </row>
    <row r="277" spans="7:13" s="26" customFormat="1" x14ac:dyDescent="0.2">
      <c r="G277" s="87"/>
      <c r="H277" s="87"/>
      <c r="I277" s="87"/>
      <c r="J277" s="87"/>
      <c r="K277" s="87"/>
      <c r="L277" s="87"/>
      <c r="M277" s="87"/>
    </row>
    <row r="278" spans="7:13" s="26" customFormat="1" x14ac:dyDescent="0.2">
      <c r="G278" s="87"/>
      <c r="H278" s="87"/>
      <c r="I278" s="87"/>
      <c r="J278" s="87"/>
      <c r="K278" s="87"/>
      <c r="L278" s="87"/>
      <c r="M278" s="87"/>
    </row>
    <row r="279" spans="7:13" s="26" customFormat="1" x14ac:dyDescent="0.2">
      <c r="G279" s="87"/>
      <c r="H279" s="87"/>
      <c r="I279" s="87"/>
      <c r="J279" s="87"/>
      <c r="K279" s="87"/>
      <c r="L279" s="87"/>
      <c r="M279" s="87"/>
    </row>
    <row r="280" spans="7:13" s="26" customFormat="1" x14ac:dyDescent="0.2">
      <c r="G280" s="87"/>
      <c r="H280" s="87"/>
      <c r="I280" s="87"/>
      <c r="J280" s="87"/>
      <c r="K280" s="87"/>
      <c r="L280" s="87"/>
      <c r="M280" s="87"/>
    </row>
    <row r="281" spans="7:13" s="26" customFormat="1" x14ac:dyDescent="0.2">
      <c r="G281" s="87"/>
      <c r="H281" s="87"/>
      <c r="I281" s="87"/>
      <c r="J281" s="87"/>
      <c r="K281" s="87"/>
      <c r="L281" s="87"/>
      <c r="M281" s="87"/>
    </row>
    <row r="282" spans="7:13" s="26" customFormat="1" x14ac:dyDescent="0.2">
      <c r="G282" s="87"/>
      <c r="H282" s="87"/>
      <c r="I282" s="87"/>
      <c r="J282" s="87"/>
      <c r="K282" s="87"/>
      <c r="L282" s="87"/>
      <c r="M282" s="87"/>
    </row>
    <row r="283" spans="7:13" s="26" customFormat="1" x14ac:dyDescent="0.2">
      <c r="G283" s="87"/>
      <c r="H283" s="87"/>
      <c r="I283" s="87"/>
      <c r="J283" s="87"/>
      <c r="K283" s="87"/>
      <c r="L283" s="87"/>
      <c r="M283" s="87"/>
    </row>
    <row r="284" spans="7:13" s="26" customFormat="1" x14ac:dyDescent="0.2">
      <c r="G284" s="87"/>
      <c r="H284" s="87"/>
      <c r="I284" s="87"/>
      <c r="J284" s="87"/>
      <c r="K284" s="87"/>
      <c r="L284" s="87"/>
      <c r="M284" s="87"/>
    </row>
    <row r="285" spans="7:13" s="26" customFormat="1" x14ac:dyDescent="0.2">
      <c r="G285" s="87"/>
      <c r="H285" s="87"/>
      <c r="I285" s="87"/>
      <c r="J285" s="87"/>
      <c r="K285" s="87"/>
      <c r="L285" s="87"/>
      <c r="M285" s="87"/>
    </row>
    <row r="286" spans="7:13" s="26" customFormat="1" x14ac:dyDescent="0.2">
      <c r="G286" s="87"/>
      <c r="H286" s="87"/>
      <c r="I286" s="87"/>
      <c r="J286" s="87"/>
      <c r="K286" s="87"/>
      <c r="L286" s="87"/>
      <c r="M286" s="87"/>
    </row>
    <row r="287" spans="7:13" s="26" customFormat="1" x14ac:dyDescent="0.2">
      <c r="G287" s="87"/>
      <c r="H287" s="87"/>
      <c r="I287" s="87"/>
      <c r="J287" s="87"/>
      <c r="K287" s="87"/>
      <c r="L287" s="87"/>
      <c r="M287" s="87"/>
    </row>
    <row r="288" spans="7:13" s="26" customFormat="1" x14ac:dyDescent="0.2">
      <c r="G288" s="87"/>
      <c r="H288" s="87"/>
      <c r="I288" s="87"/>
      <c r="J288" s="87"/>
      <c r="K288" s="87"/>
      <c r="L288" s="87"/>
      <c r="M288" s="87"/>
    </row>
    <row r="289" spans="7:13" s="26" customFormat="1" x14ac:dyDescent="0.2">
      <c r="G289" s="87"/>
      <c r="H289" s="87"/>
      <c r="I289" s="87"/>
      <c r="J289" s="87"/>
      <c r="K289" s="87"/>
      <c r="L289" s="87"/>
      <c r="M289" s="87"/>
    </row>
    <row r="290" spans="7:13" s="26" customFormat="1" x14ac:dyDescent="0.2">
      <c r="G290" s="87"/>
      <c r="H290" s="87"/>
      <c r="I290" s="87"/>
      <c r="J290" s="87"/>
      <c r="K290" s="87"/>
      <c r="L290" s="87"/>
      <c r="M290" s="87"/>
    </row>
    <row r="291" spans="7:13" s="26" customFormat="1" x14ac:dyDescent="0.2">
      <c r="G291" s="87"/>
      <c r="H291" s="87"/>
      <c r="I291" s="87"/>
      <c r="J291" s="87"/>
      <c r="K291" s="87"/>
      <c r="L291" s="87"/>
      <c r="M291" s="87"/>
    </row>
    <row r="292" spans="7:13" s="26" customFormat="1" x14ac:dyDescent="0.2">
      <c r="G292" s="87"/>
      <c r="H292" s="87"/>
      <c r="I292" s="87"/>
      <c r="J292" s="87"/>
      <c r="K292" s="87"/>
      <c r="L292" s="87"/>
      <c r="M292" s="87"/>
    </row>
    <row r="293" spans="7:13" s="26" customFormat="1" x14ac:dyDescent="0.2">
      <c r="G293" s="87"/>
      <c r="H293" s="87"/>
      <c r="I293" s="87"/>
      <c r="J293" s="87"/>
      <c r="K293" s="87"/>
      <c r="L293" s="87"/>
      <c r="M293" s="87"/>
    </row>
    <row r="294" spans="7:13" s="26" customFormat="1" x14ac:dyDescent="0.2">
      <c r="G294" s="87"/>
      <c r="H294" s="87"/>
      <c r="I294" s="87"/>
      <c r="J294" s="87"/>
      <c r="K294" s="87"/>
      <c r="L294" s="87"/>
      <c r="M294" s="87"/>
    </row>
    <row r="295" spans="7:13" s="26" customFormat="1" x14ac:dyDescent="0.2">
      <c r="G295" s="87"/>
      <c r="H295" s="87"/>
      <c r="I295" s="87"/>
      <c r="J295" s="87"/>
      <c r="K295" s="87"/>
      <c r="L295" s="87"/>
      <c r="M295" s="87"/>
    </row>
    <row r="296" spans="7:13" s="26" customFormat="1" x14ac:dyDescent="0.2">
      <c r="G296" s="87"/>
      <c r="H296" s="87"/>
      <c r="I296" s="87"/>
      <c r="J296" s="87"/>
      <c r="K296" s="87"/>
      <c r="L296" s="87"/>
      <c r="M296" s="87"/>
    </row>
    <row r="297" spans="7:13" s="26" customFormat="1" x14ac:dyDescent="0.2">
      <c r="G297" s="87"/>
      <c r="H297" s="87"/>
      <c r="I297" s="87"/>
      <c r="J297" s="87"/>
      <c r="K297" s="87"/>
      <c r="L297" s="87"/>
      <c r="M297" s="87"/>
    </row>
    <row r="298" spans="7:13" s="26" customFormat="1" x14ac:dyDescent="0.2">
      <c r="G298" s="87"/>
      <c r="H298" s="87"/>
      <c r="I298" s="87"/>
      <c r="J298" s="87"/>
      <c r="K298" s="87"/>
      <c r="L298" s="87"/>
      <c r="M298" s="87"/>
    </row>
    <row r="299" spans="7:13" s="26" customFormat="1" x14ac:dyDescent="0.2">
      <c r="G299" s="87"/>
      <c r="H299" s="87"/>
      <c r="I299" s="87"/>
      <c r="J299" s="87"/>
      <c r="K299" s="87"/>
      <c r="L299" s="87"/>
      <c r="M299" s="87"/>
    </row>
    <row r="300" spans="7:13" s="26" customFormat="1" x14ac:dyDescent="0.2">
      <c r="G300" s="87"/>
      <c r="H300" s="87"/>
      <c r="I300" s="87"/>
      <c r="J300" s="87"/>
      <c r="K300" s="87"/>
      <c r="L300" s="87"/>
      <c r="M300" s="87"/>
    </row>
    <row r="301" spans="7:13" s="26" customFormat="1" x14ac:dyDescent="0.2">
      <c r="G301" s="87"/>
      <c r="H301" s="87"/>
      <c r="I301" s="87"/>
      <c r="J301" s="87"/>
      <c r="K301" s="87"/>
      <c r="L301" s="87"/>
      <c r="M301" s="87"/>
    </row>
    <row r="302" spans="7:13" s="26" customFormat="1" x14ac:dyDescent="0.2">
      <c r="G302" s="87"/>
      <c r="H302" s="87"/>
      <c r="I302" s="87"/>
      <c r="J302" s="87"/>
      <c r="K302" s="87"/>
      <c r="L302" s="87"/>
      <c r="M302" s="87"/>
    </row>
    <row r="303" spans="7:13" s="26" customFormat="1" x14ac:dyDescent="0.2">
      <c r="G303" s="87"/>
      <c r="H303" s="87"/>
      <c r="I303" s="87"/>
      <c r="J303" s="87"/>
      <c r="K303" s="87"/>
      <c r="L303" s="87"/>
      <c r="M303" s="87"/>
    </row>
    <row r="304" spans="7:13" s="26" customFormat="1" x14ac:dyDescent="0.2">
      <c r="G304" s="87"/>
      <c r="H304" s="87"/>
      <c r="I304" s="87"/>
      <c r="J304" s="87"/>
      <c r="K304" s="87"/>
      <c r="L304" s="87"/>
      <c r="M304" s="87"/>
    </row>
    <row r="305" spans="7:13" s="26" customFormat="1" x14ac:dyDescent="0.2">
      <c r="G305" s="87"/>
      <c r="H305" s="87"/>
      <c r="I305" s="87"/>
      <c r="J305" s="87"/>
      <c r="K305" s="87"/>
      <c r="L305" s="87"/>
      <c r="M305" s="87"/>
    </row>
    <row r="306" spans="7:13" s="26" customFormat="1" x14ac:dyDescent="0.2">
      <c r="G306" s="87"/>
      <c r="H306" s="87"/>
      <c r="I306" s="87"/>
      <c r="J306" s="87"/>
      <c r="K306" s="87"/>
      <c r="L306" s="87"/>
      <c r="M306" s="87"/>
    </row>
    <row r="307" spans="7:13" s="26" customFormat="1" x14ac:dyDescent="0.2">
      <c r="G307" s="87"/>
      <c r="H307" s="87"/>
      <c r="I307" s="87"/>
      <c r="J307" s="87"/>
      <c r="K307" s="87"/>
      <c r="L307" s="87"/>
      <c r="M307" s="87"/>
    </row>
    <row r="308" spans="7:13" s="26" customFormat="1" x14ac:dyDescent="0.2">
      <c r="G308" s="87"/>
      <c r="H308" s="87"/>
      <c r="I308" s="87"/>
      <c r="J308" s="87"/>
      <c r="K308" s="87"/>
      <c r="L308" s="87"/>
      <c r="M308" s="87"/>
    </row>
    <row r="309" spans="7:13" s="26" customFormat="1" x14ac:dyDescent="0.2">
      <c r="G309" s="87"/>
      <c r="H309" s="87"/>
      <c r="I309" s="87"/>
      <c r="J309" s="87"/>
      <c r="K309" s="87"/>
      <c r="L309" s="87"/>
      <c r="M309" s="87"/>
    </row>
    <row r="310" spans="7:13" s="26" customFormat="1" x14ac:dyDescent="0.2">
      <c r="G310" s="87"/>
      <c r="H310" s="87"/>
      <c r="I310" s="87"/>
      <c r="J310" s="87"/>
      <c r="K310" s="87"/>
      <c r="L310" s="87"/>
      <c r="M310" s="87"/>
    </row>
    <row r="311" spans="7:13" s="26" customFormat="1" x14ac:dyDescent="0.2">
      <c r="G311" s="87"/>
      <c r="H311" s="87"/>
      <c r="I311" s="87"/>
      <c r="J311" s="87"/>
      <c r="K311" s="87"/>
      <c r="L311" s="87"/>
      <c r="M311" s="87"/>
    </row>
    <row r="312" spans="7:13" s="26" customFormat="1" x14ac:dyDescent="0.2">
      <c r="G312" s="87"/>
      <c r="H312" s="87"/>
      <c r="I312" s="87"/>
      <c r="J312" s="87"/>
      <c r="K312" s="87"/>
      <c r="L312" s="87"/>
      <c r="M312" s="87"/>
    </row>
    <row r="313" spans="7:13" s="26" customFormat="1" x14ac:dyDescent="0.2">
      <c r="G313" s="87"/>
      <c r="H313" s="87"/>
      <c r="I313" s="87"/>
      <c r="J313" s="87"/>
      <c r="K313" s="87"/>
      <c r="L313" s="87"/>
      <c r="M313" s="87"/>
    </row>
    <row r="314" spans="7:13" s="26" customFormat="1" x14ac:dyDescent="0.2">
      <c r="G314" s="87"/>
      <c r="H314" s="87"/>
      <c r="I314" s="87"/>
      <c r="J314" s="87"/>
      <c r="K314" s="87"/>
      <c r="L314" s="87"/>
      <c r="M314" s="87"/>
    </row>
    <row r="315" spans="7:13" s="26" customFormat="1" x14ac:dyDescent="0.2">
      <c r="G315" s="87"/>
      <c r="H315" s="87"/>
      <c r="I315" s="87"/>
      <c r="J315" s="87"/>
      <c r="K315" s="87"/>
      <c r="L315" s="87"/>
      <c r="M315" s="87"/>
    </row>
    <row r="316" spans="7:13" s="26" customFormat="1" x14ac:dyDescent="0.2">
      <c r="G316" s="87"/>
      <c r="H316" s="87"/>
      <c r="I316" s="87"/>
      <c r="J316" s="87"/>
      <c r="K316" s="87"/>
      <c r="L316" s="87"/>
      <c r="M316" s="87"/>
    </row>
    <row r="317" spans="7:13" s="26" customFormat="1" x14ac:dyDescent="0.2">
      <c r="G317" s="87"/>
      <c r="H317" s="87"/>
      <c r="I317" s="87"/>
      <c r="J317" s="87"/>
      <c r="K317" s="87"/>
      <c r="L317" s="87"/>
      <c r="M317" s="87"/>
    </row>
    <row r="318" spans="7:13" s="26" customFormat="1" x14ac:dyDescent="0.2">
      <c r="G318" s="87"/>
      <c r="H318" s="87"/>
      <c r="I318" s="87"/>
      <c r="J318" s="87"/>
      <c r="K318" s="87"/>
      <c r="L318" s="87"/>
      <c r="M318" s="87"/>
    </row>
    <row r="319" spans="7:13" s="26" customFormat="1" x14ac:dyDescent="0.2">
      <c r="G319" s="87"/>
      <c r="H319" s="87"/>
      <c r="I319" s="87"/>
      <c r="J319" s="87"/>
      <c r="K319" s="87"/>
      <c r="L319" s="87"/>
      <c r="M319" s="87"/>
    </row>
    <row r="320" spans="7:13" s="26" customFormat="1" x14ac:dyDescent="0.2">
      <c r="G320" s="87"/>
      <c r="H320" s="87"/>
      <c r="I320" s="87"/>
      <c r="J320" s="87"/>
      <c r="K320" s="87"/>
      <c r="L320" s="87"/>
      <c r="M320" s="87"/>
    </row>
    <row r="321" spans="7:13" s="26" customFormat="1" x14ac:dyDescent="0.2">
      <c r="G321" s="87"/>
      <c r="H321" s="87"/>
      <c r="I321" s="87"/>
      <c r="J321" s="87"/>
      <c r="K321" s="87"/>
      <c r="L321" s="87"/>
      <c r="M321" s="87"/>
    </row>
    <row r="322" spans="7:13" s="26" customFormat="1" x14ac:dyDescent="0.2">
      <c r="G322" s="87"/>
      <c r="H322" s="87"/>
      <c r="I322" s="87"/>
      <c r="J322" s="87"/>
      <c r="K322" s="87"/>
      <c r="L322" s="87"/>
      <c r="M322" s="87"/>
    </row>
    <row r="323" spans="7:13" s="26" customFormat="1" x14ac:dyDescent="0.2">
      <c r="G323" s="87"/>
      <c r="H323" s="87"/>
      <c r="I323" s="87"/>
      <c r="J323" s="87"/>
      <c r="K323" s="87"/>
      <c r="L323" s="87"/>
      <c r="M323" s="87"/>
    </row>
    <row r="324" spans="7:13" s="26" customFormat="1" x14ac:dyDescent="0.2">
      <c r="G324" s="87"/>
      <c r="H324" s="87"/>
      <c r="I324" s="87"/>
      <c r="J324" s="87"/>
      <c r="K324" s="87"/>
      <c r="L324" s="87"/>
      <c r="M324" s="87"/>
    </row>
    <row r="325" spans="7:13" s="26" customFormat="1" x14ac:dyDescent="0.2">
      <c r="G325" s="87"/>
      <c r="H325" s="87"/>
      <c r="I325" s="87"/>
      <c r="J325" s="87"/>
      <c r="K325" s="87"/>
      <c r="L325" s="87"/>
      <c r="M325" s="87"/>
    </row>
    <row r="326" spans="7:13" s="26" customFormat="1" x14ac:dyDescent="0.2">
      <c r="G326" s="87"/>
      <c r="H326" s="87"/>
      <c r="I326" s="87"/>
      <c r="J326" s="87"/>
      <c r="K326" s="87"/>
      <c r="L326" s="87"/>
      <c r="M326" s="87"/>
    </row>
    <row r="327" spans="7:13" s="26" customFormat="1" x14ac:dyDescent="0.2">
      <c r="G327" s="87"/>
      <c r="H327" s="87"/>
      <c r="I327" s="87"/>
      <c r="J327" s="87"/>
      <c r="K327" s="87"/>
      <c r="L327" s="87"/>
      <c r="M327" s="87"/>
    </row>
    <row r="328" spans="7:13" s="26" customFormat="1" x14ac:dyDescent="0.2">
      <c r="G328" s="87"/>
      <c r="H328" s="87"/>
      <c r="I328" s="87"/>
      <c r="J328" s="87"/>
      <c r="K328" s="87"/>
      <c r="L328" s="87"/>
      <c r="M328" s="87"/>
    </row>
    <row r="329" spans="7:13" s="26" customFormat="1" x14ac:dyDescent="0.2">
      <c r="G329" s="87"/>
      <c r="H329" s="87"/>
      <c r="I329" s="87"/>
      <c r="J329" s="87"/>
      <c r="K329" s="87"/>
      <c r="L329" s="87"/>
      <c r="M329" s="87"/>
    </row>
    <row r="330" spans="7:13" s="26" customFormat="1" x14ac:dyDescent="0.2">
      <c r="G330" s="87"/>
      <c r="H330" s="87"/>
      <c r="I330" s="87"/>
      <c r="J330" s="87"/>
      <c r="K330" s="87"/>
      <c r="L330" s="87"/>
      <c r="M330" s="87"/>
    </row>
    <row r="331" spans="7:13" s="26" customFormat="1" x14ac:dyDescent="0.2">
      <c r="G331" s="87"/>
      <c r="H331" s="87"/>
      <c r="I331" s="87"/>
      <c r="J331" s="87"/>
      <c r="K331" s="87"/>
      <c r="L331" s="87"/>
      <c r="M331" s="87"/>
    </row>
    <row r="332" spans="7:13" s="26" customFormat="1" x14ac:dyDescent="0.2">
      <c r="G332" s="87"/>
      <c r="H332" s="87"/>
      <c r="I332" s="87"/>
      <c r="J332" s="87"/>
      <c r="K332" s="87"/>
      <c r="L332" s="87"/>
      <c r="M332" s="87"/>
    </row>
    <row r="333" spans="7:13" s="26" customFormat="1" x14ac:dyDescent="0.2">
      <c r="G333" s="87"/>
      <c r="H333" s="87"/>
      <c r="I333" s="87"/>
      <c r="J333" s="87"/>
      <c r="K333" s="87"/>
      <c r="L333" s="87"/>
      <c r="M333" s="87"/>
    </row>
    <row r="334" spans="7:13" s="26" customFormat="1" x14ac:dyDescent="0.2">
      <c r="G334" s="87"/>
      <c r="H334" s="87"/>
      <c r="I334" s="87"/>
      <c r="J334" s="87"/>
      <c r="K334" s="87"/>
      <c r="L334" s="87"/>
      <c r="M334" s="87"/>
    </row>
    <row r="335" spans="7:13" s="26" customFormat="1" x14ac:dyDescent="0.2">
      <c r="G335" s="87"/>
      <c r="H335" s="87"/>
      <c r="I335" s="87"/>
      <c r="J335" s="87"/>
      <c r="K335" s="87"/>
      <c r="L335" s="87"/>
      <c r="M335" s="87"/>
    </row>
    <row r="336" spans="7:13" s="26" customFormat="1" x14ac:dyDescent="0.2">
      <c r="G336" s="87"/>
      <c r="H336" s="87"/>
      <c r="I336" s="87"/>
      <c r="J336" s="87"/>
      <c r="K336" s="87"/>
      <c r="L336" s="87"/>
      <c r="M336" s="87"/>
    </row>
    <row r="337" spans="7:13" s="26" customFormat="1" x14ac:dyDescent="0.2">
      <c r="G337" s="87"/>
      <c r="H337" s="87"/>
      <c r="I337" s="87"/>
      <c r="J337" s="87"/>
      <c r="K337" s="87"/>
      <c r="L337" s="87"/>
      <c r="M337" s="87"/>
    </row>
    <row r="338" spans="7:13" s="26" customFormat="1" x14ac:dyDescent="0.2">
      <c r="G338" s="87"/>
      <c r="H338" s="87"/>
      <c r="I338" s="87"/>
      <c r="J338" s="87"/>
      <c r="K338" s="87"/>
      <c r="L338" s="87"/>
      <c r="M338" s="87"/>
    </row>
    <row r="339" spans="7:13" s="26" customFormat="1" x14ac:dyDescent="0.2">
      <c r="G339" s="87"/>
      <c r="H339" s="87"/>
      <c r="I339" s="87"/>
      <c r="J339" s="87"/>
      <c r="K339" s="87"/>
      <c r="L339" s="87"/>
      <c r="M339" s="87"/>
    </row>
    <row r="340" spans="7:13" s="26" customFormat="1" x14ac:dyDescent="0.2">
      <c r="G340" s="87"/>
      <c r="H340" s="87"/>
      <c r="I340" s="87"/>
      <c r="J340" s="87"/>
      <c r="K340" s="87"/>
      <c r="L340" s="87"/>
      <c r="M340" s="87"/>
    </row>
    <row r="341" spans="7:13" s="26" customFormat="1" x14ac:dyDescent="0.2">
      <c r="G341" s="87"/>
      <c r="H341" s="87"/>
      <c r="I341" s="87"/>
      <c r="J341" s="87"/>
      <c r="K341" s="87"/>
      <c r="L341" s="87"/>
      <c r="M341" s="87"/>
    </row>
    <row r="342" spans="7:13" s="26" customFormat="1" x14ac:dyDescent="0.2">
      <c r="G342" s="87"/>
      <c r="H342" s="87"/>
      <c r="I342" s="87"/>
      <c r="J342" s="87"/>
      <c r="K342" s="87"/>
      <c r="L342" s="87"/>
      <c r="M342" s="87"/>
    </row>
    <row r="343" spans="7:13" s="26" customFormat="1" x14ac:dyDescent="0.2">
      <c r="G343" s="87"/>
      <c r="H343" s="87"/>
      <c r="I343" s="87"/>
      <c r="J343" s="87"/>
      <c r="K343" s="87"/>
      <c r="L343" s="87"/>
      <c r="M343" s="87"/>
    </row>
    <row r="344" spans="7:13" s="26" customFormat="1" x14ac:dyDescent="0.2">
      <c r="G344" s="87"/>
      <c r="H344" s="87"/>
      <c r="I344" s="87"/>
      <c r="J344" s="87"/>
      <c r="K344" s="87"/>
      <c r="L344" s="87"/>
      <c r="M344" s="87"/>
    </row>
    <row r="345" spans="7:13" s="26" customFormat="1" x14ac:dyDescent="0.2">
      <c r="G345" s="87"/>
      <c r="H345" s="87"/>
      <c r="I345" s="87"/>
      <c r="J345" s="87"/>
      <c r="K345" s="87"/>
      <c r="L345" s="87"/>
      <c r="M345" s="87"/>
    </row>
    <row r="346" spans="7:13" s="26" customFormat="1" x14ac:dyDescent="0.2">
      <c r="G346" s="87"/>
      <c r="H346" s="87"/>
      <c r="I346" s="87"/>
      <c r="J346" s="87"/>
      <c r="K346" s="87"/>
      <c r="L346" s="87"/>
      <c r="M346" s="87"/>
    </row>
    <row r="347" spans="7:13" s="26" customFormat="1" x14ac:dyDescent="0.2">
      <c r="G347" s="87"/>
      <c r="H347" s="87"/>
      <c r="I347" s="87"/>
      <c r="J347" s="87"/>
      <c r="K347" s="87"/>
      <c r="L347" s="87"/>
      <c r="M347" s="87"/>
    </row>
    <row r="348" spans="7:13" s="26" customFormat="1" x14ac:dyDescent="0.2">
      <c r="G348" s="87"/>
      <c r="H348" s="87"/>
      <c r="I348" s="87"/>
      <c r="J348" s="87"/>
      <c r="K348" s="87"/>
      <c r="L348" s="87"/>
      <c r="M348" s="87"/>
    </row>
    <row r="349" spans="7:13" s="26" customFormat="1" x14ac:dyDescent="0.2">
      <c r="G349" s="87"/>
      <c r="H349" s="87"/>
      <c r="I349" s="87"/>
      <c r="J349" s="87"/>
      <c r="K349" s="87"/>
      <c r="L349" s="87"/>
      <c r="M349" s="87"/>
    </row>
    <row r="350" spans="7:13" s="26" customFormat="1" x14ac:dyDescent="0.2">
      <c r="G350" s="87"/>
      <c r="H350" s="87"/>
      <c r="I350" s="87"/>
      <c r="J350" s="87"/>
      <c r="K350" s="87"/>
      <c r="L350" s="87"/>
      <c r="M350" s="87"/>
    </row>
    <row r="351" spans="7:13" s="26" customFormat="1" x14ac:dyDescent="0.2">
      <c r="G351" s="87"/>
      <c r="H351" s="87"/>
      <c r="I351" s="87"/>
      <c r="J351" s="87"/>
      <c r="K351" s="87"/>
      <c r="L351" s="87"/>
      <c r="M351" s="87"/>
    </row>
    <row r="352" spans="7:13" s="26" customFormat="1" x14ac:dyDescent="0.2">
      <c r="G352" s="87"/>
      <c r="H352" s="87"/>
      <c r="I352" s="87"/>
      <c r="J352" s="87"/>
      <c r="K352" s="87"/>
      <c r="L352" s="87"/>
      <c r="M352" s="87"/>
    </row>
    <row r="353" spans="7:13" s="26" customFormat="1" x14ac:dyDescent="0.2">
      <c r="G353" s="87"/>
      <c r="H353" s="87"/>
      <c r="I353" s="87"/>
      <c r="J353" s="87"/>
      <c r="K353" s="87"/>
      <c r="L353" s="87"/>
      <c r="M353" s="87"/>
    </row>
    <row r="354" spans="7:13" s="26" customFormat="1" x14ac:dyDescent="0.2">
      <c r="G354" s="87"/>
      <c r="H354" s="87"/>
      <c r="I354" s="87"/>
      <c r="J354" s="87"/>
      <c r="K354" s="87"/>
      <c r="L354" s="87"/>
      <c r="M354" s="87"/>
    </row>
    <row r="355" spans="7:13" s="26" customFormat="1" x14ac:dyDescent="0.2">
      <c r="G355" s="87"/>
      <c r="H355" s="87"/>
      <c r="I355" s="87"/>
      <c r="J355" s="87"/>
      <c r="K355" s="87"/>
      <c r="L355" s="87"/>
      <c r="M355" s="87"/>
    </row>
    <row r="356" spans="7:13" s="26" customFormat="1" x14ac:dyDescent="0.2">
      <c r="G356" s="87"/>
      <c r="H356" s="87"/>
      <c r="I356" s="87"/>
      <c r="J356" s="87"/>
      <c r="K356" s="87"/>
      <c r="L356" s="87"/>
      <c r="M356" s="87"/>
    </row>
    <row r="357" spans="7:13" s="26" customFormat="1" x14ac:dyDescent="0.2">
      <c r="G357" s="87"/>
      <c r="H357" s="87"/>
      <c r="I357" s="87"/>
      <c r="J357" s="87"/>
      <c r="K357" s="87"/>
      <c r="L357" s="87"/>
      <c r="M357" s="87"/>
    </row>
    <row r="358" spans="7:13" s="26" customFormat="1" x14ac:dyDescent="0.2">
      <c r="G358" s="87"/>
      <c r="H358" s="87"/>
      <c r="I358" s="87"/>
      <c r="J358" s="87"/>
      <c r="K358" s="87"/>
      <c r="L358" s="87"/>
      <c r="M358" s="87"/>
    </row>
    <row r="359" spans="7:13" s="26" customFormat="1" x14ac:dyDescent="0.2">
      <c r="G359" s="87"/>
      <c r="H359" s="87"/>
      <c r="I359" s="87"/>
      <c r="J359" s="87"/>
      <c r="K359" s="87"/>
      <c r="L359" s="87"/>
      <c r="M359" s="87"/>
    </row>
    <row r="360" spans="7:13" s="26" customFormat="1" x14ac:dyDescent="0.2">
      <c r="G360" s="87"/>
      <c r="H360" s="87"/>
      <c r="I360" s="87"/>
      <c r="J360" s="87"/>
      <c r="K360" s="87"/>
      <c r="L360" s="87"/>
      <c r="M360" s="87"/>
    </row>
    <row r="361" spans="7:13" s="26" customFormat="1" x14ac:dyDescent="0.2">
      <c r="G361" s="87"/>
      <c r="H361" s="87"/>
      <c r="I361" s="87"/>
      <c r="J361" s="87"/>
      <c r="K361" s="87"/>
      <c r="L361" s="87"/>
      <c r="M361" s="87"/>
    </row>
    <row r="362" spans="7:13" s="26" customFormat="1" x14ac:dyDescent="0.2">
      <c r="G362" s="87"/>
      <c r="H362" s="87"/>
      <c r="I362" s="87"/>
      <c r="J362" s="87"/>
      <c r="K362" s="87"/>
      <c r="L362" s="87"/>
      <c r="M362" s="87"/>
    </row>
    <row r="363" spans="7:13" s="26" customFormat="1" x14ac:dyDescent="0.2">
      <c r="G363" s="87"/>
      <c r="H363" s="87"/>
      <c r="I363" s="87"/>
      <c r="J363" s="87"/>
      <c r="K363" s="87"/>
      <c r="L363" s="87"/>
      <c r="M363" s="87"/>
    </row>
    <row r="364" spans="7:13" s="26" customFormat="1" x14ac:dyDescent="0.2">
      <c r="G364" s="87"/>
      <c r="H364" s="87"/>
      <c r="I364" s="87"/>
      <c r="J364" s="87"/>
      <c r="K364" s="87"/>
      <c r="L364" s="87"/>
      <c r="M364" s="87"/>
    </row>
    <row r="365" spans="7:13" s="26" customFormat="1" x14ac:dyDescent="0.2">
      <c r="G365" s="87"/>
      <c r="H365" s="87"/>
      <c r="I365" s="87"/>
      <c r="J365" s="87"/>
      <c r="K365" s="87"/>
      <c r="L365" s="87"/>
      <c r="M365" s="87"/>
    </row>
    <row r="366" spans="7:13" s="26" customFormat="1" x14ac:dyDescent="0.2">
      <c r="G366" s="87"/>
      <c r="H366" s="87"/>
      <c r="I366" s="87"/>
      <c r="J366" s="87"/>
      <c r="K366" s="87"/>
      <c r="L366" s="87"/>
      <c r="M366" s="87"/>
    </row>
    <row r="367" spans="7:13" s="26" customFormat="1" x14ac:dyDescent="0.2">
      <c r="G367" s="87"/>
      <c r="H367" s="87"/>
      <c r="I367" s="87"/>
      <c r="J367" s="87"/>
      <c r="K367" s="87"/>
      <c r="L367" s="87"/>
      <c r="M367" s="87"/>
    </row>
    <row r="368" spans="7:13" s="26" customFormat="1" x14ac:dyDescent="0.2">
      <c r="G368" s="87"/>
      <c r="H368" s="87"/>
      <c r="I368" s="87"/>
      <c r="J368" s="87"/>
      <c r="K368" s="87"/>
      <c r="L368" s="87"/>
      <c r="M368" s="87"/>
    </row>
    <row r="369" spans="7:13" s="26" customFormat="1" x14ac:dyDescent="0.2">
      <c r="G369" s="87"/>
      <c r="H369" s="87"/>
      <c r="I369" s="87"/>
      <c r="J369" s="87"/>
      <c r="K369" s="87"/>
      <c r="L369" s="87"/>
      <c r="M369" s="87"/>
    </row>
    <row r="370" spans="7:13" s="26" customFormat="1" x14ac:dyDescent="0.2">
      <c r="G370" s="87"/>
      <c r="H370" s="87"/>
      <c r="I370" s="87"/>
      <c r="J370" s="87"/>
      <c r="K370" s="87"/>
      <c r="L370" s="87"/>
      <c r="M370" s="87"/>
    </row>
    <row r="371" spans="7:13" s="26" customFormat="1" x14ac:dyDescent="0.2">
      <c r="G371" s="87"/>
      <c r="H371" s="87"/>
      <c r="I371" s="87"/>
      <c r="J371" s="87"/>
      <c r="K371" s="87"/>
      <c r="L371" s="87"/>
      <c r="M371" s="87"/>
    </row>
    <row r="372" spans="7:13" s="26" customFormat="1" x14ac:dyDescent="0.2">
      <c r="G372" s="87"/>
      <c r="H372" s="87"/>
      <c r="I372" s="87"/>
      <c r="J372" s="87"/>
      <c r="K372" s="87"/>
      <c r="L372" s="87"/>
      <c r="M372" s="87"/>
    </row>
    <row r="373" spans="7:13" s="26" customFormat="1" x14ac:dyDescent="0.2">
      <c r="G373" s="87"/>
      <c r="H373" s="87"/>
      <c r="I373" s="87"/>
      <c r="J373" s="87"/>
      <c r="K373" s="87"/>
      <c r="L373" s="87"/>
      <c r="M373" s="87"/>
    </row>
    <row r="374" spans="7:13" s="26" customFormat="1" x14ac:dyDescent="0.2">
      <c r="G374" s="87"/>
      <c r="H374" s="87"/>
      <c r="I374" s="87"/>
      <c r="J374" s="87"/>
      <c r="K374" s="87"/>
      <c r="L374" s="87"/>
      <c r="M374" s="87"/>
    </row>
    <row r="375" spans="7:13" s="26" customFormat="1" x14ac:dyDescent="0.2">
      <c r="G375" s="87"/>
      <c r="H375" s="87"/>
      <c r="I375" s="87"/>
      <c r="J375" s="87"/>
      <c r="K375" s="87"/>
      <c r="L375" s="87"/>
      <c r="M375" s="87"/>
    </row>
    <row r="376" spans="7:13" s="26" customFormat="1" x14ac:dyDescent="0.2">
      <c r="G376" s="87"/>
      <c r="H376" s="87"/>
      <c r="I376" s="87"/>
      <c r="J376" s="87"/>
      <c r="K376" s="87"/>
      <c r="L376" s="87"/>
      <c r="M376" s="87"/>
    </row>
    <row r="377" spans="7:13" s="26" customFormat="1" x14ac:dyDescent="0.2">
      <c r="G377" s="87"/>
      <c r="H377" s="87"/>
      <c r="I377" s="87"/>
      <c r="J377" s="87"/>
      <c r="K377" s="87"/>
      <c r="L377" s="87"/>
      <c r="M377" s="87"/>
    </row>
    <row r="378" spans="7:13" s="26" customFormat="1" x14ac:dyDescent="0.2">
      <c r="G378" s="87"/>
      <c r="H378" s="87"/>
      <c r="I378" s="87"/>
      <c r="J378" s="87"/>
      <c r="K378" s="87"/>
      <c r="L378" s="87"/>
      <c r="M378" s="87"/>
    </row>
    <row r="379" spans="7:13" s="26" customFormat="1" x14ac:dyDescent="0.2">
      <c r="G379" s="87"/>
      <c r="H379" s="87"/>
      <c r="I379" s="87"/>
      <c r="J379" s="87"/>
      <c r="K379" s="87"/>
      <c r="L379" s="87"/>
      <c r="M379" s="87"/>
    </row>
    <row r="380" spans="7:13" s="26" customFormat="1" x14ac:dyDescent="0.2">
      <c r="G380" s="87"/>
      <c r="H380" s="87"/>
      <c r="I380" s="87"/>
      <c r="J380" s="87"/>
      <c r="K380" s="87"/>
      <c r="L380" s="87"/>
      <c r="M380" s="87"/>
    </row>
    <row r="381" spans="7:13" s="26" customFormat="1" x14ac:dyDescent="0.2">
      <c r="G381" s="87"/>
      <c r="H381" s="87"/>
      <c r="I381" s="87"/>
      <c r="J381" s="87"/>
      <c r="K381" s="87"/>
      <c r="L381" s="87"/>
      <c r="M381" s="87"/>
    </row>
    <row r="382" spans="7:13" s="26" customFormat="1" x14ac:dyDescent="0.2">
      <c r="G382" s="87"/>
      <c r="H382" s="87"/>
      <c r="I382" s="87"/>
      <c r="J382" s="87"/>
      <c r="K382" s="87"/>
      <c r="L382" s="87"/>
      <c r="M382" s="87"/>
    </row>
    <row r="383" spans="7:13" s="26" customFormat="1" x14ac:dyDescent="0.2">
      <c r="G383" s="87"/>
      <c r="H383" s="87"/>
      <c r="I383" s="87"/>
      <c r="J383" s="87"/>
      <c r="K383" s="87"/>
      <c r="L383" s="87"/>
      <c r="M383" s="87"/>
    </row>
    <row r="384" spans="7:13" s="26" customFormat="1" x14ac:dyDescent="0.2">
      <c r="G384" s="87"/>
      <c r="H384" s="87"/>
      <c r="I384" s="87"/>
      <c r="J384" s="87"/>
      <c r="K384" s="87"/>
      <c r="L384" s="87"/>
      <c r="M384" s="87"/>
    </row>
    <row r="385" spans="7:13" s="26" customFormat="1" x14ac:dyDescent="0.2">
      <c r="G385" s="87"/>
      <c r="H385" s="87"/>
      <c r="I385" s="87"/>
      <c r="J385" s="87"/>
      <c r="K385" s="87"/>
      <c r="L385" s="87"/>
      <c r="M385" s="87"/>
    </row>
    <row r="386" spans="7:13" s="26" customFormat="1" x14ac:dyDescent="0.2">
      <c r="G386" s="87"/>
      <c r="H386" s="87"/>
      <c r="I386" s="87"/>
      <c r="J386" s="87"/>
      <c r="K386" s="87"/>
      <c r="L386" s="87"/>
      <c r="M386" s="87"/>
    </row>
    <row r="387" spans="7:13" s="26" customFormat="1" x14ac:dyDescent="0.2">
      <c r="G387" s="87"/>
      <c r="H387" s="87"/>
      <c r="I387" s="87"/>
      <c r="J387" s="87"/>
      <c r="K387" s="87"/>
      <c r="L387" s="87"/>
      <c r="M387" s="87"/>
    </row>
    <row r="388" spans="7:13" s="26" customFormat="1" x14ac:dyDescent="0.2">
      <c r="G388" s="87"/>
      <c r="H388" s="87"/>
      <c r="I388" s="87"/>
      <c r="J388" s="87"/>
      <c r="K388" s="87"/>
      <c r="L388" s="87"/>
      <c r="M388" s="87"/>
    </row>
    <row r="389" spans="7:13" s="26" customFormat="1" x14ac:dyDescent="0.2">
      <c r="G389" s="87"/>
      <c r="H389" s="87"/>
      <c r="I389" s="87"/>
      <c r="J389" s="87"/>
      <c r="K389" s="87"/>
      <c r="L389" s="87"/>
      <c r="M389" s="87"/>
    </row>
    <row r="390" spans="7:13" s="26" customFormat="1" x14ac:dyDescent="0.2">
      <c r="G390" s="87"/>
      <c r="H390" s="87"/>
      <c r="I390" s="87"/>
      <c r="J390" s="87"/>
      <c r="K390" s="87"/>
      <c r="L390" s="87"/>
      <c r="M390" s="87"/>
    </row>
    <row r="391" spans="7:13" s="26" customFormat="1" x14ac:dyDescent="0.2">
      <c r="G391" s="87"/>
      <c r="H391" s="87"/>
      <c r="I391" s="87"/>
      <c r="J391" s="87"/>
      <c r="K391" s="87"/>
      <c r="L391" s="87"/>
      <c r="M391" s="87"/>
    </row>
    <row r="392" spans="7:13" s="26" customFormat="1" x14ac:dyDescent="0.2">
      <c r="G392" s="87"/>
      <c r="H392" s="87"/>
      <c r="I392" s="87"/>
      <c r="J392" s="87"/>
      <c r="K392" s="87"/>
      <c r="L392" s="87"/>
      <c r="M392" s="87"/>
    </row>
    <row r="393" spans="7:13" s="26" customFormat="1" x14ac:dyDescent="0.2">
      <c r="G393" s="87"/>
      <c r="H393" s="87"/>
      <c r="I393" s="87"/>
      <c r="J393" s="87"/>
      <c r="K393" s="87"/>
      <c r="L393" s="87"/>
      <c r="M393" s="87"/>
    </row>
    <row r="394" spans="7:13" s="26" customFormat="1" x14ac:dyDescent="0.2">
      <c r="G394" s="87"/>
      <c r="H394" s="87"/>
      <c r="I394" s="87"/>
      <c r="J394" s="87"/>
      <c r="K394" s="87"/>
      <c r="L394" s="87"/>
      <c r="M394" s="87"/>
    </row>
    <row r="395" spans="7:13" s="26" customFormat="1" x14ac:dyDescent="0.2">
      <c r="G395" s="87"/>
      <c r="H395" s="87"/>
      <c r="I395" s="87"/>
      <c r="J395" s="87"/>
      <c r="K395" s="87"/>
      <c r="L395" s="87"/>
      <c r="M395" s="87"/>
    </row>
    <row r="396" spans="7:13" s="26" customFormat="1" x14ac:dyDescent="0.2">
      <c r="G396" s="87"/>
      <c r="H396" s="87"/>
      <c r="I396" s="87"/>
      <c r="J396" s="87"/>
      <c r="K396" s="87"/>
      <c r="L396" s="87"/>
      <c r="M396" s="87"/>
    </row>
    <row r="397" spans="7:13" s="26" customFormat="1" x14ac:dyDescent="0.2">
      <c r="G397" s="87"/>
      <c r="H397" s="87"/>
      <c r="I397" s="87"/>
      <c r="J397" s="87"/>
      <c r="K397" s="87"/>
      <c r="L397" s="87"/>
      <c r="M397" s="87"/>
    </row>
    <row r="398" spans="7:13" s="26" customFormat="1" x14ac:dyDescent="0.2">
      <c r="G398" s="87"/>
      <c r="H398" s="87"/>
      <c r="I398" s="87"/>
      <c r="J398" s="87"/>
      <c r="K398" s="87"/>
      <c r="L398" s="87"/>
      <c r="M398" s="87"/>
    </row>
    <row r="399" spans="7:13" s="26" customFormat="1" x14ac:dyDescent="0.2">
      <c r="G399" s="87"/>
      <c r="H399" s="87"/>
      <c r="I399" s="87"/>
      <c r="J399" s="87"/>
      <c r="K399" s="87"/>
      <c r="L399" s="87"/>
      <c r="M399" s="87"/>
    </row>
    <row r="400" spans="7:13" s="26" customFormat="1" x14ac:dyDescent="0.2">
      <c r="G400" s="87"/>
      <c r="H400" s="87"/>
      <c r="I400" s="87"/>
      <c r="J400" s="87"/>
      <c r="K400" s="87"/>
      <c r="L400" s="87"/>
      <c r="M400" s="87"/>
    </row>
    <row r="401" spans="7:13" s="26" customFormat="1" x14ac:dyDescent="0.2">
      <c r="G401" s="87"/>
      <c r="H401" s="87"/>
      <c r="I401" s="87"/>
      <c r="J401" s="87"/>
      <c r="K401" s="87"/>
      <c r="L401" s="87"/>
      <c r="M401" s="87"/>
    </row>
    <row r="402" spans="7:13" s="26" customFormat="1" x14ac:dyDescent="0.2">
      <c r="G402" s="87"/>
      <c r="H402" s="87"/>
      <c r="I402" s="87"/>
      <c r="J402" s="87"/>
      <c r="K402" s="87"/>
      <c r="L402" s="87"/>
      <c r="M402" s="87"/>
    </row>
    <row r="403" spans="7:13" s="26" customFormat="1" x14ac:dyDescent="0.2">
      <c r="G403" s="87"/>
      <c r="H403" s="87"/>
      <c r="I403" s="87"/>
      <c r="J403" s="87"/>
      <c r="K403" s="87"/>
      <c r="L403" s="87"/>
      <c r="M403" s="87"/>
    </row>
    <row r="404" spans="7:13" s="26" customFormat="1" x14ac:dyDescent="0.2">
      <c r="G404" s="87"/>
      <c r="H404" s="87"/>
      <c r="I404" s="87"/>
      <c r="J404" s="87"/>
      <c r="K404" s="87"/>
      <c r="L404" s="87"/>
      <c r="M404" s="87"/>
    </row>
    <row r="405" spans="7:13" s="26" customFormat="1" x14ac:dyDescent="0.2">
      <c r="G405" s="87"/>
      <c r="H405" s="87"/>
      <c r="I405" s="87"/>
      <c r="J405" s="87"/>
      <c r="K405" s="87"/>
      <c r="L405" s="87"/>
      <c r="M405" s="87"/>
    </row>
    <row r="406" spans="7:13" s="26" customFormat="1" x14ac:dyDescent="0.2">
      <c r="G406" s="87"/>
      <c r="H406" s="87"/>
      <c r="I406" s="87"/>
      <c r="J406" s="87"/>
      <c r="K406" s="87"/>
      <c r="L406" s="87"/>
      <c r="M406" s="87"/>
    </row>
    <row r="407" spans="7:13" s="26" customFormat="1" x14ac:dyDescent="0.2">
      <c r="G407" s="87"/>
      <c r="H407" s="87"/>
      <c r="I407" s="87"/>
      <c r="J407" s="87"/>
      <c r="K407" s="87"/>
      <c r="L407" s="87"/>
      <c r="M407" s="87"/>
    </row>
    <row r="408" spans="7:13" s="26" customFormat="1" x14ac:dyDescent="0.2">
      <c r="G408" s="87"/>
      <c r="H408" s="87"/>
      <c r="I408" s="87"/>
      <c r="J408" s="87"/>
      <c r="K408" s="87"/>
      <c r="L408" s="87"/>
      <c r="M408" s="87"/>
    </row>
    <row r="409" spans="7:13" s="26" customFormat="1" x14ac:dyDescent="0.2">
      <c r="G409" s="87"/>
      <c r="H409" s="87"/>
      <c r="I409" s="87"/>
      <c r="J409" s="87"/>
      <c r="K409" s="87"/>
      <c r="L409" s="87"/>
      <c r="M409" s="87"/>
    </row>
    <row r="410" spans="7:13" s="26" customFormat="1" x14ac:dyDescent="0.2">
      <c r="G410" s="87"/>
      <c r="H410" s="87"/>
      <c r="I410" s="87"/>
      <c r="J410" s="87"/>
      <c r="K410" s="87"/>
      <c r="L410" s="87"/>
      <c r="M410" s="87"/>
    </row>
    <row r="411" spans="7:13" s="26" customFormat="1" x14ac:dyDescent="0.2">
      <c r="G411" s="87"/>
      <c r="H411" s="87"/>
      <c r="I411" s="87"/>
      <c r="J411" s="87"/>
      <c r="K411" s="87"/>
      <c r="L411" s="87"/>
      <c r="M411" s="87"/>
    </row>
    <row r="412" spans="7:13" s="26" customFormat="1" x14ac:dyDescent="0.2">
      <c r="G412" s="87"/>
      <c r="H412" s="87"/>
      <c r="I412" s="87"/>
      <c r="J412" s="87"/>
      <c r="K412" s="87"/>
      <c r="L412" s="87"/>
      <c r="M412" s="87"/>
    </row>
    <row r="413" spans="7:13" s="26" customFormat="1" x14ac:dyDescent="0.2">
      <c r="G413" s="87"/>
      <c r="H413" s="87"/>
      <c r="I413" s="87"/>
      <c r="J413" s="87"/>
      <c r="K413" s="87"/>
      <c r="L413" s="87"/>
      <c r="M413" s="87"/>
    </row>
    <row r="414" spans="7:13" s="26" customFormat="1" x14ac:dyDescent="0.2">
      <c r="G414" s="87"/>
      <c r="H414" s="87"/>
      <c r="I414" s="87"/>
      <c r="J414" s="87"/>
      <c r="K414" s="87"/>
      <c r="L414" s="87"/>
      <c r="M414" s="87"/>
    </row>
    <row r="415" spans="7:13" s="26" customFormat="1" x14ac:dyDescent="0.2">
      <c r="G415" s="87"/>
      <c r="H415" s="87"/>
      <c r="I415" s="87"/>
      <c r="J415" s="87"/>
      <c r="K415" s="87"/>
      <c r="L415" s="87"/>
      <c r="M415" s="87"/>
    </row>
    <row r="416" spans="7:13" s="26" customFormat="1" x14ac:dyDescent="0.2">
      <c r="G416" s="87"/>
      <c r="H416" s="87"/>
      <c r="I416" s="87"/>
      <c r="J416" s="87"/>
      <c r="K416" s="87"/>
      <c r="L416" s="87"/>
      <c r="M416" s="87"/>
    </row>
    <row r="417" spans="7:13" s="26" customFormat="1" x14ac:dyDescent="0.2">
      <c r="G417" s="87"/>
      <c r="H417" s="87"/>
      <c r="I417" s="87"/>
      <c r="J417" s="87"/>
      <c r="K417" s="87"/>
      <c r="L417" s="87"/>
      <c r="M417" s="87"/>
    </row>
    <row r="418" spans="7:13" s="26" customFormat="1" x14ac:dyDescent="0.2">
      <c r="G418" s="87"/>
      <c r="H418" s="87"/>
      <c r="I418" s="87"/>
      <c r="J418" s="87"/>
      <c r="K418" s="87"/>
      <c r="L418" s="87"/>
      <c r="M418" s="87"/>
    </row>
    <row r="419" spans="7:13" s="26" customFormat="1" x14ac:dyDescent="0.2">
      <c r="G419" s="87"/>
      <c r="H419" s="87"/>
      <c r="I419" s="87"/>
      <c r="J419" s="87"/>
      <c r="K419" s="87"/>
      <c r="L419" s="87"/>
      <c r="M419" s="87"/>
    </row>
    <row r="420" spans="7:13" s="26" customFormat="1" x14ac:dyDescent="0.2">
      <c r="G420" s="87"/>
      <c r="H420" s="87"/>
      <c r="I420" s="87"/>
      <c r="J420" s="87"/>
      <c r="K420" s="87"/>
      <c r="L420" s="87"/>
      <c r="M420" s="87"/>
    </row>
    <row r="421" spans="7:13" s="26" customFormat="1" x14ac:dyDescent="0.2">
      <c r="G421" s="87"/>
      <c r="H421" s="87"/>
      <c r="I421" s="87"/>
      <c r="J421" s="87"/>
      <c r="K421" s="87"/>
      <c r="L421" s="87"/>
      <c r="M421" s="87"/>
    </row>
    <row r="422" spans="7:13" s="26" customFormat="1" x14ac:dyDescent="0.2">
      <c r="G422" s="87"/>
      <c r="H422" s="87"/>
      <c r="I422" s="87"/>
      <c r="J422" s="87"/>
      <c r="K422" s="87"/>
      <c r="L422" s="87"/>
      <c r="M422" s="87"/>
    </row>
    <row r="423" spans="7:13" s="26" customFormat="1" x14ac:dyDescent="0.2">
      <c r="G423" s="87"/>
      <c r="H423" s="87"/>
      <c r="I423" s="87"/>
      <c r="J423" s="87"/>
      <c r="K423" s="87"/>
      <c r="L423" s="87"/>
      <c r="M423" s="87"/>
    </row>
    <row r="424" spans="7:13" s="26" customFormat="1" x14ac:dyDescent="0.2">
      <c r="G424" s="87"/>
      <c r="H424" s="87"/>
      <c r="I424" s="87"/>
      <c r="J424" s="87"/>
      <c r="K424" s="87"/>
      <c r="L424" s="87"/>
      <c r="M424" s="87"/>
    </row>
    <row r="425" spans="7:13" s="26" customFormat="1" x14ac:dyDescent="0.2">
      <c r="G425" s="87"/>
      <c r="H425" s="87"/>
      <c r="I425" s="87"/>
      <c r="J425" s="87"/>
      <c r="K425" s="87"/>
      <c r="L425" s="87"/>
      <c r="M425" s="87"/>
    </row>
    <row r="426" spans="7:13" s="26" customFormat="1" x14ac:dyDescent="0.2">
      <c r="G426" s="87"/>
      <c r="H426" s="87"/>
      <c r="I426" s="87"/>
      <c r="J426" s="87"/>
      <c r="K426" s="87"/>
      <c r="L426" s="87"/>
      <c r="M426" s="87"/>
    </row>
    <row r="427" spans="7:13" s="26" customFormat="1" x14ac:dyDescent="0.2">
      <c r="G427" s="87"/>
      <c r="H427" s="87"/>
      <c r="I427" s="87"/>
      <c r="J427" s="87"/>
      <c r="K427" s="87"/>
      <c r="L427" s="87"/>
      <c r="M427" s="87"/>
    </row>
    <row r="428" spans="7:13" s="26" customFormat="1" x14ac:dyDescent="0.2">
      <c r="G428" s="87"/>
      <c r="H428" s="87"/>
      <c r="I428" s="87"/>
      <c r="J428" s="87"/>
      <c r="K428" s="87"/>
      <c r="L428" s="87"/>
      <c r="M428" s="87"/>
    </row>
    <row r="429" spans="7:13" s="26" customFormat="1" x14ac:dyDescent="0.2">
      <c r="G429" s="87"/>
      <c r="H429" s="87"/>
      <c r="I429" s="87"/>
      <c r="J429" s="87"/>
      <c r="K429" s="87"/>
      <c r="L429" s="87"/>
      <c r="M429" s="87"/>
    </row>
    <row r="430" spans="7:13" s="26" customFormat="1" x14ac:dyDescent="0.2">
      <c r="G430" s="87"/>
      <c r="H430" s="87"/>
      <c r="I430" s="87"/>
      <c r="J430" s="87"/>
      <c r="K430" s="87"/>
      <c r="L430" s="87"/>
      <c r="M430" s="87"/>
    </row>
    <row r="431" spans="7:13" s="26" customFormat="1" x14ac:dyDescent="0.2">
      <c r="G431" s="87"/>
      <c r="H431" s="87"/>
      <c r="I431" s="87"/>
      <c r="J431" s="87"/>
      <c r="K431" s="87"/>
      <c r="L431" s="87"/>
      <c r="M431" s="87"/>
    </row>
    <row r="432" spans="7:13" s="26" customFormat="1" x14ac:dyDescent="0.2">
      <c r="G432" s="87"/>
      <c r="H432" s="87"/>
      <c r="I432" s="87"/>
      <c r="J432" s="87"/>
      <c r="K432" s="87"/>
      <c r="L432" s="87"/>
      <c r="M432" s="87"/>
    </row>
    <row r="433" spans="7:13" s="26" customFormat="1" x14ac:dyDescent="0.2">
      <c r="G433" s="87"/>
      <c r="H433" s="87"/>
      <c r="I433" s="87"/>
      <c r="J433" s="87"/>
      <c r="K433" s="87"/>
      <c r="L433" s="87"/>
      <c r="M433" s="87"/>
    </row>
    <row r="434" spans="7:13" s="26" customFormat="1" x14ac:dyDescent="0.2">
      <c r="G434" s="87"/>
      <c r="H434" s="87"/>
      <c r="I434" s="87"/>
      <c r="J434" s="87"/>
      <c r="K434" s="87"/>
      <c r="L434" s="87"/>
      <c r="M434" s="87"/>
    </row>
    <row r="435" spans="7:13" s="26" customFormat="1" x14ac:dyDescent="0.2">
      <c r="G435" s="87"/>
      <c r="H435" s="87"/>
      <c r="I435" s="87"/>
      <c r="J435" s="87"/>
      <c r="K435" s="87"/>
      <c r="L435" s="87"/>
      <c r="M435" s="87"/>
    </row>
    <row r="436" spans="7:13" s="26" customFormat="1" x14ac:dyDescent="0.2">
      <c r="G436" s="87"/>
      <c r="H436" s="87"/>
      <c r="I436" s="87"/>
      <c r="J436" s="87"/>
      <c r="K436" s="87"/>
      <c r="L436" s="87"/>
      <c r="M436" s="87"/>
    </row>
    <row r="437" spans="7:13" s="26" customFormat="1" x14ac:dyDescent="0.2">
      <c r="G437" s="87"/>
      <c r="H437" s="87"/>
      <c r="I437" s="87"/>
      <c r="J437" s="87"/>
      <c r="K437" s="87"/>
      <c r="L437" s="87"/>
      <c r="M437" s="87"/>
    </row>
    <row r="438" spans="7:13" s="26" customFormat="1" x14ac:dyDescent="0.2">
      <c r="G438" s="87"/>
      <c r="H438" s="87"/>
      <c r="I438" s="87"/>
      <c r="J438" s="87"/>
      <c r="K438" s="87"/>
      <c r="L438" s="87"/>
      <c r="M438" s="87"/>
    </row>
  </sheetData>
  <mergeCells count="3">
    <mergeCell ref="A1:F1"/>
    <mergeCell ref="A16:E16"/>
    <mergeCell ref="A17:B17"/>
  </mergeCells>
  <pageMargins left="0.90551181102362199" right="0.70866141732283505" top="1.14173228346457" bottom="0.74803149606299202" header="0.31496062992126" footer="0.31496062992126"/>
  <pageSetup paperSize="9" scale="59" orientation="portrait" horizontalDpi="2400" verticalDpi="2400" r:id="rId1"/>
  <headerFooter>
    <oddHeader>&amp;C&amp;"Arial,Bold"&amp;14PROJECT:- PLOT NO. 05,  JOHAR BOULEVARD, SECTOR - C,  PHASE  V  D.H.A  ISLAMABAD.&amp;R&amp;"Arial,Bold" &amp;12Sub Structure</oddHeader>
    <oddFooter>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438"/>
  <sheetViews>
    <sheetView workbookViewId="0"/>
  </sheetViews>
  <sheetFormatPr defaultRowHeight="12.75" x14ac:dyDescent="0.2"/>
  <cols>
    <col min="1" max="16384" width="9.140625" style="17"/>
  </cols>
  <sheetData>
    <row r="1" s="167" customFormat="1" ht="12.75" customHeight="1" x14ac:dyDescent="0.2"/>
    <row r="2" s="239" customFormat="1" ht="12.75" customHeight="1" x14ac:dyDescent="0.2"/>
    <row r="3" s="239" customFormat="1" ht="12.75" customHeight="1" x14ac:dyDescent="0.2"/>
    <row r="4" s="239" customFormat="1" ht="12.75" customHeight="1" x14ac:dyDescent="0.2"/>
    <row r="5" s="239" customFormat="1" ht="12.75" customHeight="1" x14ac:dyDescent="0.2"/>
    <row r="6" s="167" customFormat="1" ht="12.75" customHeight="1" x14ac:dyDescent="0.2"/>
    <row r="7" s="167" customFormat="1" ht="12.75" customHeight="1" x14ac:dyDescent="0.2"/>
    <row r="8" s="167" customFormat="1" ht="12.75" customHeight="1" x14ac:dyDescent="0.2"/>
    <row r="9" s="167" customFormat="1" ht="12.75" customHeight="1" x14ac:dyDescent="0.2"/>
    <row r="10" s="167" customFormat="1" ht="12.75" customHeight="1" x14ac:dyDescent="0.2"/>
    <row r="11" s="167" customFormat="1" ht="12.75" customHeight="1" x14ac:dyDescent="0.2"/>
    <row r="12" s="167" customFormat="1" ht="12.75" customHeight="1" x14ac:dyDescent="0.2"/>
    <row r="13" s="167" customFormat="1" ht="12.75" customHeight="1" x14ac:dyDescent="0.2"/>
    <row r="14" s="167" customFormat="1" x14ac:dyDescent="0.2"/>
    <row r="15" s="167" customFormat="1" x14ac:dyDescent="0.2"/>
    <row r="16" s="167" customFormat="1" x14ac:dyDescent="0.2"/>
    <row r="17" spans="1:9" s="167" customFormat="1" x14ac:dyDescent="0.2"/>
    <row r="18" spans="1:9" s="167" customFormat="1" ht="15.75" x14ac:dyDescent="0.25">
      <c r="A18" s="849" t="s">
        <v>57</v>
      </c>
      <c r="B18" s="849"/>
      <c r="C18" s="849"/>
      <c r="D18" s="849"/>
      <c r="E18" s="849"/>
      <c r="F18" s="849"/>
      <c r="G18" s="849"/>
      <c r="H18" s="849"/>
      <c r="I18" s="849"/>
    </row>
    <row r="19" spans="1:9" s="167" customFormat="1" ht="39" customHeight="1" x14ac:dyDescent="0.2">
      <c r="A19" s="851" t="s">
        <v>230</v>
      </c>
      <c r="B19" s="851"/>
      <c r="C19" s="851"/>
      <c r="D19" s="851"/>
      <c r="E19" s="851"/>
      <c r="F19" s="851"/>
      <c r="G19" s="851"/>
      <c r="H19" s="851"/>
      <c r="I19" s="851"/>
    </row>
    <row r="20" spans="1:9" s="167" customFormat="1" x14ac:dyDescent="0.2"/>
    <row r="21" spans="1:9" s="167" customFormat="1" x14ac:dyDescent="0.2"/>
    <row r="22" spans="1:9" s="167" customFormat="1" x14ac:dyDescent="0.2"/>
    <row r="23" spans="1:9" s="167" customFormat="1" x14ac:dyDescent="0.2"/>
    <row r="24" spans="1:9" s="167" customFormat="1" x14ac:dyDescent="0.2"/>
    <row r="25" spans="1:9" s="167" customFormat="1" x14ac:dyDescent="0.2">
      <c r="F25" s="169"/>
    </row>
    <row r="26" spans="1:9" s="167" customFormat="1" x14ac:dyDescent="0.2"/>
    <row r="27" spans="1:9" s="167" customFormat="1" x14ac:dyDescent="0.2"/>
    <row r="28" spans="1:9" s="167" customFormat="1" x14ac:dyDescent="0.2"/>
    <row r="29" spans="1:9" s="167" customFormat="1" x14ac:dyDescent="0.2"/>
    <row r="30" spans="1:9" s="167" customFormat="1" x14ac:dyDescent="0.2"/>
    <row r="31" spans="1:9" s="167" customFormat="1" x14ac:dyDescent="0.2"/>
    <row r="32" spans="1:9" s="167" customFormat="1" x14ac:dyDescent="0.2"/>
    <row r="33" s="167" customFormat="1" x14ac:dyDescent="0.2"/>
    <row r="34" s="167" customFormat="1" x14ac:dyDescent="0.2"/>
    <row r="35" s="167" customFormat="1" x14ac:dyDescent="0.2"/>
    <row r="36" s="167" customFormat="1" x14ac:dyDescent="0.2"/>
    <row r="37" s="167" customFormat="1" x14ac:dyDescent="0.2"/>
    <row r="38" s="167" customFormat="1" x14ac:dyDescent="0.2"/>
    <row r="39" s="167" customFormat="1" x14ac:dyDescent="0.2"/>
    <row r="40" s="167" customFormat="1" x14ac:dyDescent="0.2"/>
    <row r="41" s="167" customFormat="1" x14ac:dyDescent="0.2"/>
    <row r="42" s="167" customFormat="1" x14ac:dyDescent="0.2"/>
    <row r="43" s="167" customFormat="1" x14ac:dyDescent="0.2"/>
    <row r="44" s="167" customFormat="1" x14ac:dyDescent="0.2"/>
    <row r="45" s="167" customFormat="1" x14ac:dyDescent="0.2"/>
    <row r="46" s="167" customFormat="1" x14ac:dyDescent="0.2"/>
    <row r="47" s="167" customFormat="1" x14ac:dyDescent="0.2"/>
    <row r="48" s="167" customFormat="1" x14ac:dyDescent="0.2"/>
    <row r="49" s="167" customFormat="1" x14ac:dyDescent="0.2"/>
    <row r="50" s="167" customFormat="1" x14ac:dyDescent="0.2"/>
    <row r="51" s="167" customFormat="1" x14ac:dyDescent="0.2"/>
    <row r="52" s="167" customFormat="1" x14ac:dyDescent="0.2"/>
    <row r="53" s="167" customFormat="1" x14ac:dyDescent="0.2"/>
    <row r="54" s="167" customFormat="1" x14ac:dyDescent="0.2"/>
    <row r="55" s="167" customFormat="1" x14ac:dyDescent="0.2"/>
    <row r="56" s="167" customFormat="1" x14ac:dyDescent="0.2"/>
    <row r="57" s="167" customFormat="1" x14ac:dyDescent="0.2"/>
    <row r="58" s="167" customFormat="1" x14ac:dyDescent="0.2"/>
    <row r="59" s="167" customFormat="1" x14ac:dyDescent="0.2"/>
    <row r="60" s="167" customFormat="1" x14ac:dyDescent="0.2"/>
    <row r="61" s="167" customFormat="1" x14ac:dyDescent="0.2"/>
    <row r="62" s="167" customFormat="1" x14ac:dyDescent="0.2"/>
    <row r="63" s="167" customFormat="1" x14ac:dyDescent="0.2"/>
    <row r="64" s="167" customFormat="1" x14ac:dyDescent="0.2"/>
    <row r="65" s="167" customFormat="1" x14ac:dyDescent="0.2"/>
    <row r="66" s="167" customFormat="1" x14ac:dyDescent="0.2"/>
    <row r="67" s="167" customFormat="1" x14ac:dyDescent="0.2"/>
    <row r="68" s="167" customFormat="1" x14ac:dyDescent="0.2"/>
    <row r="69" s="167" customFormat="1" x14ac:dyDescent="0.2"/>
    <row r="70" s="167" customFormat="1" x14ac:dyDescent="0.2"/>
    <row r="71" s="167" customFormat="1" x14ac:dyDescent="0.2"/>
    <row r="72" s="167" customFormat="1" x14ac:dyDescent="0.2"/>
    <row r="73" s="167" customFormat="1" x14ac:dyDescent="0.2"/>
    <row r="74" s="167" customFormat="1" x14ac:dyDescent="0.2"/>
    <row r="75" s="167" customFormat="1" x14ac:dyDescent="0.2"/>
    <row r="76" s="167" customFormat="1" x14ac:dyDescent="0.2"/>
    <row r="77" s="167" customFormat="1" x14ac:dyDescent="0.2"/>
    <row r="78" s="167" customFormat="1" x14ac:dyDescent="0.2"/>
    <row r="79" s="167" customFormat="1" x14ac:dyDescent="0.2"/>
    <row r="80" s="167" customFormat="1" x14ac:dyDescent="0.2"/>
    <row r="81" s="167" customFormat="1" x14ac:dyDescent="0.2"/>
    <row r="82" s="167" customFormat="1" x14ac:dyDescent="0.2"/>
    <row r="83" s="167" customFormat="1" x14ac:dyDescent="0.2"/>
    <row r="84" s="167" customFormat="1" x14ac:dyDescent="0.2"/>
    <row r="85" s="167" customFormat="1" x14ac:dyDescent="0.2"/>
    <row r="86" s="167" customFormat="1" x14ac:dyDescent="0.2"/>
    <row r="87" s="167" customFormat="1" x14ac:dyDescent="0.2"/>
    <row r="88" s="167" customFormat="1" x14ac:dyDescent="0.2"/>
    <row r="89" s="167" customFormat="1" x14ac:dyDescent="0.2"/>
    <row r="90" s="167" customFormat="1" x14ac:dyDescent="0.2"/>
    <row r="91" s="167" customFormat="1" x14ac:dyDescent="0.2"/>
    <row r="92" s="167" customFormat="1" x14ac:dyDescent="0.2"/>
    <row r="93" s="167" customFormat="1" x14ac:dyDescent="0.2"/>
    <row r="94" s="167" customFormat="1" x14ac:dyDescent="0.2"/>
    <row r="95" s="167" customFormat="1" x14ac:dyDescent="0.2"/>
    <row r="96" s="167" customFormat="1" x14ac:dyDescent="0.2"/>
    <row r="97" s="167" customFormat="1" x14ac:dyDescent="0.2"/>
    <row r="98" s="167" customFormat="1" x14ac:dyDescent="0.2"/>
    <row r="99" s="167" customFormat="1" x14ac:dyDescent="0.2"/>
    <row r="100" s="167" customFormat="1" x14ac:dyDescent="0.2"/>
    <row r="101" s="167" customFormat="1" x14ac:dyDescent="0.2"/>
    <row r="102" s="167" customFormat="1" x14ac:dyDescent="0.2"/>
    <row r="103" s="167" customFormat="1" x14ac:dyDescent="0.2"/>
    <row r="104" s="167" customFormat="1" x14ac:dyDescent="0.2"/>
    <row r="105" s="167" customFormat="1" x14ac:dyDescent="0.2"/>
    <row r="106" s="167" customFormat="1" x14ac:dyDescent="0.2"/>
    <row r="107" s="167" customFormat="1" x14ac:dyDescent="0.2"/>
    <row r="108" s="167" customFormat="1" x14ac:dyDescent="0.2"/>
    <row r="109" s="167" customFormat="1" x14ac:dyDescent="0.2"/>
    <row r="110" s="167" customFormat="1" x14ac:dyDescent="0.2"/>
    <row r="111" s="167" customFormat="1" x14ac:dyDescent="0.2"/>
    <row r="112" s="167" customFormat="1" x14ac:dyDescent="0.2"/>
    <row r="113" s="167" customFormat="1" x14ac:dyDescent="0.2"/>
    <row r="114" s="167" customFormat="1" x14ac:dyDescent="0.2"/>
    <row r="115" s="167" customFormat="1" x14ac:dyDescent="0.2"/>
    <row r="116" s="167" customFormat="1" x14ac:dyDescent="0.2"/>
    <row r="117" s="167" customFormat="1" x14ac:dyDescent="0.2"/>
    <row r="118" s="167" customFormat="1" x14ac:dyDescent="0.2"/>
    <row r="119" s="167" customFormat="1" x14ac:dyDescent="0.2"/>
    <row r="120" s="167" customFormat="1" x14ac:dyDescent="0.2"/>
    <row r="121" s="167" customFormat="1" x14ac:dyDescent="0.2"/>
    <row r="122" s="167" customFormat="1" x14ac:dyDescent="0.2"/>
    <row r="123" s="167" customFormat="1" x14ac:dyDescent="0.2"/>
    <row r="124" s="167" customFormat="1" x14ac:dyDescent="0.2"/>
    <row r="125" s="167" customFormat="1" x14ac:dyDescent="0.2"/>
    <row r="126" s="167" customFormat="1" x14ac:dyDescent="0.2"/>
    <row r="127" s="167" customFormat="1" x14ac:dyDescent="0.2"/>
    <row r="128" s="167" customFormat="1" x14ac:dyDescent="0.2"/>
    <row r="129" s="167" customFormat="1" x14ac:dyDescent="0.2"/>
    <row r="130" s="167" customFormat="1" x14ac:dyDescent="0.2"/>
    <row r="131" s="167" customFormat="1" x14ac:dyDescent="0.2"/>
    <row r="132" s="167" customFormat="1" x14ac:dyDescent="0.2"/>
    <row r="133" s="167" customFormat="1" x14ac:dyDescent="0.2"/>
    <row r="134" s="167" customFormat="1" x14ac:dyDescent="0.2"/>
    <row r="135" s="167" customFormat="1" x14ac:dyDescent="0.2"/>
    <row r="136" s="167" customFormat="1" x14ac:dyDescent="0.2"/>
    <row r="137" s="167" customFormat="1" x14ac:dyDescent="0.2"/>
    <row r="138" s="167" customFormat="1" x14ac:dyDescent="0.2"/>
    <row r="139" s="167" customFormat="1" x14ac:dyDescent="0.2"/>
    <row r="140" s="167" customFormat="1" x14ac:dyDescent="0.2"/>
    <row r="141" s="167" customFormat="1" x14ac:dyDescent="0.2"/>
    <row r="142" s="167" customFormat="1" x14ac:dyDescent="0.2"/>
    <row r="143" s="167" customFormat="1" x14ac:dyDescent="0.2"/>
    <row r="144" s="167" customFormat="1" x14ac:dyDescent="0.2"/>
    <row r="145" s="167" customFormat="1" x14ac:dyDescent="0.2"/>
    <row r="146" s="167" customFormat="1" x14ac:dyDescent="0.2"/>
    <row r="147" s="167" customFormat="1" x14ac:dyDescent="0.2"/>
    <row r="148" s="167" customFormat="1" x14ac:dyDescent="0.2"/>
    <row r="149" s="167" customFormat="1" x14ac:dyDescent="0.2"/>
    <row r="150" s="167" customFormat="1" x14ac:dyDescent="0.2"/>
    <row r="151" s="167" customFormat="1" x14ac:dyDescent="0.2"/>
    <row r="152" s="167" customFormat="1" x14ac:dyDescent="0.2"/>
    <row r="153" s="167" customFormat="1" x14ac:dyDescent="0.2"/>
    <row r="154" s="167" customFormat="1" x14ac:dyDescent="0.2"/>
    <row r="155" s="167" customFormat="1" x14ac:dyDescent="0.2"/>
    <row r="156" s="167" customFormat="1" x14ac:dyDescent="0.2"/>
    <row r="157" s="167" customFormat="1" x14ac:dyDescent="0.2"/>
    <row r="158" s="167" customFormat="1" x14ac:dyDescent="0.2"/>
    <row r="159" s="167" customFormat="1" x14ac:dyDescent="0.2"/>
    <row r="160" s="167" customFormat="1" x14ac:dyDescent="0.2"/>
    <row r="161" s="167" customFormat="1" x14ac:dyDescent="0.2"/>
    <row r="162" s="167" customFormat="1" x14ac:dyDescent="0.2"/>
    <row r="163" s="167" customFormat="1" x14ac:dyDescent="0.2"/>
    <row r="164" s="167" customFormat="1" x14ac:dyDescent="0.2"/>
    <row r="165" s="167" customFormat="1" x14ac:dyDescent="0.2"/>
    <row r="166" s="167" customFormat="1" x14ac:dyDescent="0.2"/>
    <row r="167" s="167" customFormat="1" x14ac:dyDescent="0.2"/>
    <row r="168" s="167" customFormat="1" x14ac:dyDescent="0.2"/>
    <row r="169" s="167" customFormat="1" x14ac:dyDescent="0.2"/>
    <row r="170" s="167" customFormat="1" x14ac:dyDescent="0.2"/>
    <row r="171" s="167" customFormat="1" x14ac:dyDescent="0.2"/>
    <row r="172" s="167" customFormat="1" x14ac:dyDescent="0.2"/>
    <row r="173" s="167" customFormat="1" x14ac:dyDescent="0.2"/>
    <row r="174" s="167" customFormat="1" x14ac:dyDescent="0.2"/>
    <row r="175" s="167" customFormat="1" x14ac:dyDescent="0.2"/>
    <row r="176" s="167" customFormat="1" x14ac:dyDescent="0.2"/>
    <row r="177" s="167" customFormat="1" x14ac:dyDescent="0.2"/>
    <row r="178" s="167" customFormat="1" x14ac:dyDescent="0.2"/>
    <row r="179" s="167" customFormat="1" x14ac:dyDescent="0.2"/>
    <row r="180" s="167" customFormat="1" x14ac:dyDescent="0.2"/>
    <row r="181" s="167" customFormat="1" x14ac:dyDescent="0.2"/>
    <row r="182" s="167" customFormat="1" x14ac:dyDescent="0.2"/>
    <row r="183" s="167" customFormat="1" x14ac:dyDescent="0.2"/>
    <row r="184" s="167" customFormat="1" x14ac:dyDescent="0.2"/>
    <row r="185" s="167" customFormat="1" x14ac:dyDescent="0.2"/>
    <row r="186" s="167" customFormat="1" x14ac:dyDescent="0.2"/>
    <row r="187" s="167" customFormat="1" x14ac:dyDescent="0.2"/>
    <row r="188" s="167" customFormat="1" x14ac:dyDescent="0.2"/>
    <row r="189" s="167" customFormat="1" x14ac:dyDescent="0.2"/>
    <row r="190" s="167" customFormat="1" x14ac:dyDescent="0.2"/>
    <row r="191" s="167" customFormat="1" x14ac:dyDescent="0.2"/>
    <row r="192" s="167" customFormat="1" x14ac:dyDescent="0.2"/>
    <row r="193" s="167" customFormat="1" x14ac:dyDescent="0.2"/>
    <row r="194" s="167" customFormat="1" x14ac:dyDescent="0.2"/>
    <row r="195" s="167" customFormat="1" x14ac:dyDescent="0.2"/>
    <row r="196" s="167" customFormat="1" x14ac:dyDescent="0.2"/>
    <row r="197" s="167" customFormat="1" x14ac:dyDescent="0.2"/>
    <row r="198" s="167" customFormat="1" x14ac:dyDescent="0.2"/>
    <row r="199" s="167" customFormat="1" x14ac:dyDescent="0.2"/>
    <row r="200" s="167" customFormat="1" x14ac:dyDescent="0.2"/>
    <row r="201" s="167" customFormat="1" x14ac:dyDescent="0.2"/>
    <row r="202" s="167" customFormat="1" x14ac:dyDescent="0.2"/>
    <row r="203" s="167" customFormat="1" x14ac:dyDescent="0.2"/>
    <row r="204" s="167" customFormat="1" x14ac:dyDescent="0.2"/>
    <row r="205" s="167" customFormat="1" x14ac:dyDescent="0.2"/>
    <row r="206" s="167" customFormat="1" x14ac:dyDescent="0.2"/>
    <row r="207" s="167" customFormat="1" x14ac:dyDescent="0.2"/>
    <row r="208" s="167" customFormat="1" x14ac:dyDescent="0.2"/>
    <row r="209" s="167" customFormat="1" x14ac:dyDescent="0.2"/>
    <row r="210" s="167" customFormat="1" x14ac:dyDescent="0.2"/>
    <row r="211" s="167" customFormat="1" x14ac:dyDescent="0.2"/>
    <row r="212" s="167" customFormat="1" x14ac:dyDescent="0.2"/>
    <row r="213" s="167" customFormat="1" x14ac:dyDescent="0.2"/>
    <row r="214" s="167" customFormat="1" x14ac:dyDescent="0.2"/>
    <row r="215" s="167" customFormat="1" x14ac:dyDescent="0.2"/>
    <row r="216" s="167" customFormat="1" x14ac:dyDescent="0.2"/>
    <row r="217" s="167" customFormat="1" x14ac:dyDescent="0.2"/>
    <row r="218" s="167" customFormat="1" x14ac:dyDescent="0.2"/>
    <row r="219" s="167" customFormat="1" x14ac:dyDescent="0.2"/>
    <row r="220" s="167" customFormat="1" x14ac:dyDescent="0.2"/>
    <row r="221" s="167" customFormat="1" x14ac:dyDescent="0.2"/>
    <row r="222" s="167" customFormat="1" x14ac:dyDescent="0.2"/>
    <row r="223" s="167" customFormat="1" x14ac:dyDescent="0.2"/>
    <row r="224" s="167" customFormat="1" x14ac:dyDescent="0.2"/>
    <row r="225" s="167" customFormat="1" x14ac:dyDescent="0.2"/>
    <row r="226" s="167" customFormat="1" x14ac:dyDescent="0.2"/>
    <row r="227" s="167" customFormat="1" x14ac:dyDescent="0.2"/>
    <row r="228" s="167" customFormat="1" x14ac:dyDescent="0.2"/>
    <row r="229" s="167" customFormat="1" x14ac:dyDescent="0.2"/>
    <row r="230" s="167" customFormat="1" x14ac:dyDescent="0.2"/>
    <row r="231" s="167" customFormat="1" x14ac:dyDescent="0.2"/>
    <row r="232" s="167" customFormat="1" x14ac:dyDescent="0.2"/>
    <row r="233" s="167" customFormat="1" x14ac:dyDescent="0.2"/>
    <row r="234" s="167" customFormat="1" x14ac:dyDescent="0.2"/>
    <row r="235" s="167" customFormat="1" x14ac:dyDescent="0.2"/>
    <row r="236" s="167" customFormat="1" x14ac:dyDescent="0.2"/>
    <row r="237" s="167" customFormat="1" x14ac:dyDescent="0.2"/>
    <row r="238" s="167" customFormat="1" x14ac:dyDescent="0.2"/>
    <row r="239" s="167" customFormat="1" x14ac:dyDescent="0.2"/>
    <row r="240" s="167" customFormat="1" x14ac:dyDescent="0.2"/>
    <row r="241" s="167" customFormat="1" x14ac:dyDescent="0.2"/>
    <row r="242" s="167" customFormat="1" x14ac:dyDescent="0.2"/>
    <row r="243" s="167" customFormat="1" x14ac:dyDescent="0.2"/>
    <row r="244" s="167" customFormat="1" x14ac:dyDescent="0.2"/>
    <row r="245" s="167" customFormat="1" x14ac:dyDescent="0.2"/>
    <row r="246" s="167" customFormat="1" x14ac:dyDescent="0.2"/>
    <row r="247" s="167" customFormat="1" x14ac:dyDescent="0.2"/>
    <row r="248" s="167" customFormat="1" x14ac:dyDescent="0.2"/>
    <row r="249" s="167" customFormat="1" x14ac:dyDescent="0.2"/>
    <row r="250" s="167" customFormat="1" x14ac:dyDescent="0.2"/>
    <row r="251" s="167" customFormat="1" x14ac:dyDescent="0.2"/>
    <row r="252" s="167" customFormat="1" x14ac:dyDescent="0.2"/>
    <row r="253" s="167" customFormat="1" x14ac:dyDescent="0.2"/>
    <row r="254" s="167" customFormat="1" x14ac:dyDescent="0.2"/>
    <row r="255" s="167" customFormat="1" x14ac:dyDescent="0.2"/>
    <row r="256" s="167" customFormat="1" x14ac:dyDescent="0.2"/>
    <row r="257" s="167" customFormat="1" x14ac:dyDescent="0.2"/>
    <row r="258" s="167" customFormat="1" x14ac:dyDescent="0.2"/>
    <row r="259" s="167" customFormat="1" x14ac:dyDescent="0.2"/>
    <row r="260" s="167" customFormat="1" x14ac:dyDescent="0.2"/>
    <row r="261" s="167" customFormat="1" x14ac:dyDescent="0.2"/>
    <row r="262" s="87" customFormat="1" x14ac:dyDescent="0.2"/>
    <row r="263" s="87" customFormat="1" x14ac:dyDescent="0.2"/>
    <row r="264" s="87" customFormat="1" x14ac:dyDescent="0.2"/>
    <row r="265" s="87" customFormat="1" x14ac:dyDescent="0.2"/>
    <row r="266" s="87" customFormat="1" x14ac:dyDescent="0.2"/>
    <row r="267" s="87" customFormat="1" x14ac:dyDescent="0.2"/>
    <row r="268" s="87" customFormat="1" x14ac:dyDescent="0.2"/>
    <row r="269" s="87" customFormat="1" x14ac:dyDescent="0.2"/>
    <row r="270" s="87" customFormat="1" x14ac:dyDescent="0.2"/>
    <row r="271" s="87" customFormat="1" x14ac:dyDescent="0.2"/>
    <row r="272" s="87" customFormat="1" x14ac:dyDescent="0.2"/>
    <row r="273" s="87" customFormat="1" x14ac:dyDescent="0.2"/>
    <row r="274" s="87" customFormat="1" x14ac:dyDescent="0.2"/>
    <row r="275" s="87" customFormat="1" x14ac:dyDescent="0.2"/>
    <row r="276" s="87" customFormat="1" x14ac:dyDescent="0.2"/>
    <row r="277" s="87" customFormat="1" x14ac:dyDescent="0.2"/>
    <row r="278" s="87" customFormat="1" x14ac:dyDescent="0.2"/>
    <row r="279" s="87" customFormat="1" x14ac:dyDescent="0.2"/>
    <row r="280" s="87" customFormat="1" x14ac:dyDescent="0.2"/>
    <row r="281" s="87" customFormat="1" x14ac:dyDescent="0.2"/>
    <row r="282" s="87" customFormat="1" x14ac:dyDescent="0.2"/>
    <row r="283" s="87" customFormat="1" x14ac:dyDescent="0.2"/>
    <row r="284" s="87" customFormat="1" x14ac:dyDescent="0.2"/>
    <row r="285" s="87" customFormat="1" x14ac:dyDescent="0.2"/>
    <row r="286" s="87" customFormat="1" x14ac:dyDescent="0.2"/>
    <row r="287" s="87" customFormat="1" x14ac:dyDescent="0.2"/>
    <row r="288" s="87" customFormat="1" x14ac:dyDescent="0.2"/>
    <row r="289" s="87" customFormat="1" x14ac:dyDescent="0.2"/>
    <row r="290" s="87" customFormat="1" x14ac:dyDescent="0.2"/>
    <row r="291" s="87" customFormat="1" x14ac:dyDescent="0.2"/>
    <row r="292" s="87" customFormat="1" x14ac:dyDescent="0.2"/>
    <row r="293" s="87" customFormat="1" x14ac:dyDescent="0.2"/>
    <row r="294" s="87" customFormat="1" x14ac:dyDescent="0.2"/>
    <row r="295" s="87" customFormat="1" x14ac:dyDescent="0.2"/>
    <row r="296" s="87" customFormat="1" x14ac:dyDescent="0.2"/>
    <row r="297" s="87" customFormat="1" x14ac:dyDescent="0.2"/>
    <row r="298" s="87" customFormat="1" x14ac:dyDescent="0.2"/>
    <row r="299" s="87" customFormat="1" x14ac:dyDescent="0.2"/>
    <row r="300" s="87" customFormat="1" x14ac:dyDescent="0.2"/>
    <row r="301" s="87" customFormat="1" x14ac:dyDescent="0.2"/>
    <row r="302" s="87" customFormat="1" x14ac:dyDescent="0.2"/>
    <row r="303" s="87" customFormat="1" x14ac:dyDescent="0.2"/>
    <row r="304" s="87" customFormat="1" x14ac:dyDescent="0.2"/>
    <row r="305" s="87" customFormat="1" x14ac:dyDescent="0.2"/>
    <row r="306" s="87" customFormat="1" x14ac:dyDescent="0.2"/>
    <row r="307" s="87" customFormat="1" x14ac:dyDescent="0.2"/>
    <row r="308" s="87" customFormat="1" x14ac:dyDescent="0.2"/>
    <row r="309" s="87" customFormat="1" x14ac:dyDescent="0.2"/>
    <row r="310" s="87" customFormat="1" x14ac:dyDescent="0.2"/>
    <row r="311" s="87" customFormat="1" x14ac:dyDescent="0.2"/>
    <row r="312" s="87" customFormat="1" x14ac:dyDescent="0.2"/>
    <row r="313" s="87" customFormat="1" x14ac:dyDescent="0.2"/>
    <row r="314" s="87" customFormat="1" x14ac:dyDescent="0.2"/>
    <row r="315" s="87" customFormat="1" x14ac:dyDescent="0.2"/>
    <row r="316" s="87" customFormat="1" x14ac:dyDescent="0.2"/>
    <row r="317" s="87" customFormat="1" x14ac:dyDescent="0.2"/>
    <row r="318" s="87" customFormat="1" x14ac:dyDescent="0.2"/>
    <row r="319" s="87" customFormat="1" x14ac:dyDescent="0.2"/>
    <row r="320" s="87" customFormat="1" x14ac:dyDescent="0.2"/>
    <row r="321" s="87" customFormat="1" x14ac:dyDescent="0.2"/>
    <row r="322" s="87" customFormat="1" x14ac:dyDescent="0.2"/>
    <row r="323" s="87" customFormat="1" x14ac:dyDescent="0.2"/>
    <row r="324" s="87" customFormat="1" x14ac:dyDescent="0.2"/>
    <row r="325" s="87" customFormat="1" x14ac:dyDescent="0.2"/>
    <row r="326" s="87" customFormat="1" x14ac:dyDescent="0.2"/>
    <row r="327" s="87" customFormat="1" x14ac:dyDescent="0.2"/>
    <row r="328" s="87" customFormat="1" x14ac:dyDescent="0.2"/>
    <row r="329" s="87" customFormat="1" x14ac:dyDescent="0.2"/>
    <row r="330" s="87" customFormat="1" x14ac:dyDescent="0.2"/>
    <row r="331" s="87" customFormat="1" x14ac:dyDescent="0.2"/>
    <row r="332" s="87" customFormat="1" x14ac:dyDescent="0.2"/>
    <row r="333" s="87" customFormat="1" x14ac:dyDescent="0.2"/>
    <row r="334" s="87" customFormat="1" x14ac:dyDescent="0.2"/>
    <row r="335" s="87" customFormat="1" x14ac:dyDescent="0.2"/>
    <row r="336" s="87" customFormat="1" x14ac:dyDescent="0.2"/>
    <row r="337" s="87" customFormat="1" x14ac:dyDescent="0.2"/>
    <row r="338" s="87" customFormat="1" x14ac:dyDescent="0.2"/>
    <row r="339" s="87" customFormat="1" x14ac:dyDescent="0.2"/>
    <row r="340" s="87" customFormat="1" x14ac:dyDescent="0.2"/>
    <row r="341" s="87" customFormat="1" x14ac:dyDescent="0.2"/>
    <row r="342" s="87" customFormat="1" x14ac:dyDescent="0.2"/>
    <row r="343" s="87" customFormat="1" x14ac:dyDescent="0.2"/>
    <row r="344" s="87" customFormat="1" x14ac:dyDescent="0.2"/>
    <row r="345" s="87" customFormat="1" x14ac:dyDescent="0.2"/>
    <row r="346" s="87" customFormat="1" x14ac:dyDescent="0.2"/>
    <row r="347" s="87" customFormat="1" x14ac:dyDescent="0.2"/>
    <row r="348" s="87" customFormat="1" x14ac:dyDescent="0.2"/>
    <row r="349" s="87" customFormat="1" x14ac:dyDescent="0.2"/>
    <row r="350" s="87" customFormat="1" x14ac:dyDescent="0.2"/>
    <row r="351" s="87" customFormat="1" x14ac:dyDescent="0.2"/>
    <row r="352" s="87" customFormat="1" x14ac:dyDescent="0.2"/>
    <row r="353" s="87" customFormat="1" x14ac:dyDescent="0.2"/>
    <row r="354" s="87" customFormat="1" x14ac:dyDescent="0.2"/>
    <row r="355" s="87" customFormat="1" x14ac:dyDescent="0.2"/>
    <row r="356" s="87" customFormat="1" x14ac:dyDescent="0.2"/>
    <row r="357" s="87" customFormat="1" x14ac:dyDescent="0.2"/>
    <row r="358" s="87" customFormat="1" x14ac:dyDescent="0.2"/>
    <row r="359" s="87" customFormat="1" x14ac:dyDescent="0.2"/>
    <row r="360" s="87" customFormat="1" x14ac:dyDescent="0.2"/>
    <row r="361" s="87" customFormat="1" x14ac:dyDescent="0.2"/>
    <row r="362" s="87" customFormat="1" x14ac:dyDescent="0.2"/>
    <row r="363" s="87" customFormat="1" x14ac:dyDescent="0.2"/>
    <row r="364" s="87" customFormat="1" x14ac:dyDescent="0.2"/>
    <row r="365" s="87" customFormat="1" x14ac:dyDescent="0.2"/>
    <row r="366" s="87" customFormat="1" x14ac:dyDescent="0.2"/>
    <row r="367" s="87" customFormat="1" x14ac:dyDescent="0.2"/>
    <row r="368" s="87" customFormat="1" x14ac:dyDescent="0.2"/>
    <row r="369" s="87" customFormat="1" x14ac:dyDescent="0.2"/>
    <row r="370" s="87" customFormat="1" x14ac:dyDescent="0.2"/>
    <row r="371" s="87" customFormat="1" x14ac:dyDescent="0.2"/>
    <row r="372" s="87" customFormat="1" x14ac:dyDescent="0.2"/>
    <row r="373" s="87" customFormat="1" x14ac:dyDescent="0.2"/>
    <row r="374" s="87" customFormat="1" x14ac:dyDescent="0.2"/>
    <row r="375" s="87" customFormat="1" x14ac:dyDescent="0.2"/>
    <row r="376" s="87" customFormat="1" x14ac:dyDescent="0.2"/>
    <row r="377" s="87" customFormat="1" x14ac:dyDescent="0.2"/>
    <row r="378" s="87" customFormat="1" x14ac:dyDescent="0.2"/>
    <row r="379" s="87" customFormat="1" x14ac:dyDescent="0.2"/>
    <row r="380" s="87" customFormat="1" x14ac:dyDescent="0.2"/>
    <row r="381" s="87" customFormat="1" x14ac:dyDescent="0.2"/>
    <row r="382" s="87" customFormat="1" x14ac:dyDescent="0.2"/>
    <row r="383" s="87" customFormat="1" x14ac:dyDescent="0.2"/>
    <row r="384" s="87" customFormat="1" x14ac:dyDescent="0.2"/>
    <row r="385" s="87" customFormat="1" x14ac:dyDescent="0.2"/>
    <row r="386" s="87" customFormat="1" x14ac:dyDescent="0.2"/>
    <row r="387" s="87" customFormat="1" x14ac:dyDescent="0.2"/>
    <row r="388" s="87" customFormat="1" x14ac:dyDescent="0.2"/>
    <row r="389" s="87" customFormat="1" x14ac:dyDescent="0.2"/>
    <row r="390" s="87" customFormat="1" x14ac:dyDescent="0.2"/>
    <row r="391" s="87" customFormat="1" x14ac:dyDescent="0.2"/>
    <row r="392" s="87" customFormat="1" x14ac:dyDescent="0.2"/>
    <row r="393" s="87" customFormat="1" x14ac:dyDescent="0.2"/>
    <row r="394" s="87" customFormat="1" x14ac:dyDescent="0.2"/>
    <row r="395" s="87" customFormat="1" x14ac:dyDescent="0.2"/>
    <row r="396" s="87" customFormat="1" x14ac:dyDescent="0.2"/>
    <row r="397" s="87" customFormat="1" x14ac:dyDescent="0.2"/>
    <row r="398" s="87" customFormat="1" x14ac:dyDescent="0.2"/>
    <row r="399" s="87" customFormat="1" x14ac:dyDescent="0.2"/>
    <row r="400" s="87" customFormat="1" x14ac:dyDescent="0.2"/>
    <row r="401" s="87" customFormat="1" x14ac:dyDescent="0.2"/>
    <row r="402" s="87" customFormat="1" x14ac:dyDescent="0.2"/>
    <row r="403" s="87" customFormat="1" x14ac:dyDescent="0.2"/>
    <row r="404" s="87" customFormat="1" x14ac:dyDescent="0.2"/>
    <row r="405" s="87" customFormat="1" x14ac:dyDescent="0.2"/>
    <row r="406" s="87" customFormat="1" x14ac:dyDescent="0.2"/>
    <row r="407" s="87" customFormat="1" x14ac:dyDescent="0.2"/>
    <row r="408" s="87" customFormat="1" x14ac:dyDescent="0.2"/>
    <row r="409" s="87" customFormat="1" x14ac:dyDescent="0.2"/>
    <row r="410" s="87" customFormat="1" x14ac:dyDescent="0.2"/>
    <row r="411" s="87" customFormat="1" x14ac:dyDescent="0.2"/>
    <row r="412" s="87" customFormat="1" x14ac:dyDescent="0.2"/>
    <row r="413" s="87" customFormat="1" x14ac:dyDescent="0.2"/>
    <row r="414" s="87" customFormat="1" x14ac:dyDescent="0.2"/>
    <row r="415" s="87" customFormat="1" x14ac:dyDescent="0.2"/>
    <row r="416" s="87" customFormat="1" x14ac:dyDescent="0.2"/>
    <row r="417" s="87" customFormat="1" x14ac:dyDescent="0.2"/>
    <row r="418" s="87" customFormat="1" x14ac:dyDescent="0.2"/>
    <row r="419" s="87" customFormat="1" x14ac:dyDescent="0.2"/>
    <row r="420" s="87" customFormat="1" x14ac:dyDescent="0.2"/>
    <row r="421" s="87" customFormat="1" x14ac:dyDescent="0.2"/>
    <row r="422" s="87" customFormat="1" x14ac:dyDescent="0.2"/>
    <row r="423" s="87" customFormat="1" x14ac:dyDescent="0.2"/>
    <row r="424" s="87" customFormat="1" x14ac:dyDescent="0.2"/>
    <row r="425" s="87" customFormat="1" x14ac:dyDescent="0.2"/>
    <row r="426" s="87" customFormat="1" x14ac:dyDescent="0.2"/>
    <row r="427" s="87" customFormat="1" x14ac:dyDescent="0.2"/>
    <row r="428" s="87" customFormat="1" x14ac:dyDescent="0.2"/>
    <row r="429" s="87" customFormat="1" x14ac:dyDescent="0.2"/>
    <row r="430" s="87" customFormat="1" x14ac:dyDescent="0.2"/>
    <row r="431" s="87" customFormat="1" x14ac:dyDescent="0.2"/>
    <row r="432" s="87" customFormat="1" x14ac:dyDescent="0.2"/>
    <row r="433" s="87" customFormat="1" x14ac:dyDescent="0.2"/>
    <row r="434" s="87" customFormat="1" x14ac:dyDescent="0.2"/>
    <row r="435" s="87" customFormat="1" x14ac:dyDescent="0.2"/>
    <row r="436" s="87" customFormat="1" x14ac:dyDescent="0.2"/>
    <row r="437" s="87" customFormat="1" x14ac:dyDescent="0.2"/>
    <row r="438" s="87" customFormat="1" x14ac:dyDescent="0.2"/>
  </sheetData>
  <mergeCells count="2">
    <mergeCell ref="A18:I18"/>
    <mergeCell ref="A19:I19"/>
  </mergeCells>
  <pageMargins left="0.9055118110236221" right="0.70866141732283472" top="1.9291338582677167" bottom="0.74803149606299213" header="0.31496062992125984" footer="0.31496062992125984"/>
  <pageSetup paperSize="9" orientation="portrait" horizontalDpi="2400" verticalDpi="2400" r:id="rId1"/>
  <headerFooter>
    <oddHeader xml:space="preserve">&amp;R&amp;"Arial,Bold" </oddHeader>
    <oddFooter>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38"/>
  <sheetViews>
    <sheetView workbookViewId="0">
      <selection sqref="A1:F1"/>
    </sheetView>
  </sheetViews>
  <sheetFormatPr defaultRowHeight="12.75" x14ac:dyDescent="0.2"/>
  <cols>
    <col min="1" max="1" width="8.7109375" customWidth="1"/>
    <col min="2" max="2" width="60.85546875" customWidth="1"/>
    <col min="3" max="3" width="11.5703125" customWidth="1"/>
    <col min="4" max="4" width="15.28515625" customWidth="1"/>
    <col min="5" max="5" width="17.28515625" customWidth="1"/>
    <col min="6" max="6" width="21.85546875" customWidth="1"/>
    <col min="7" max="15" width="7.7109375" customWidth="1"/>
  </cols>
  <sheetData>
    <row r="1" spans="1:14" s="128" customFormat="1" ht="22.5" customHeight="1" thickTop="1" x14ac:dyDescent="0.2">
      <c r="A1" s="706" t="s">
        <v>91</v>
      </c>
      <c r="B1" s="707"/>
      <c r="C1" s="707"/>
      <c r="D1" s="707"/>
      <c r="E1" s="707"/>
      <c r="F1" s="707"/>
      <c r="G1" s="126"/>
      <c r="H1" s="126"/>
      <c r="I1" s="126"/>
      <c r="J1" s="126"/>
      <c r="K1" s="126"/>
      <c r="L1" s="127"/>
    </row>
    <row r="2" spans="1:14" s="128" customFormat="1" ht="37.5" customHeight="1" x14ac:dyDescent="0.2">
      <c r="A2" s="129" t="s">
        <v>35</v>
      </c>
      <c r="B2" s="130" t="s">
        <v>36</v>
      </c>
      <c r="C2" s="130" t="s">
        <v>59</v>
      </c>
      <c r="D2" s="130" t="s">
        <v>37</v>
      </c>
      <c r="E2" s="131" t="s">
        <v>60</v>
      </c>
      <c r="F2" s="131" t="s">
        <v>56</v>
      </c>
      <c r="G2" s="132"/>
      <c r="H2" s="132"/>
      <c r="I2" s="132"/>
      <c r="J2" s="132"/>
      <c r="K2" s="132"/>
      <c r="L2" s="133"/>
    </row>
    <row r="3" spans="1:14" s="128" customFormat="1" ht="26.25" customHeight="1" x14ac:dyDescent="0.2">
      <c r="A3" s="129"/>
      <c r="B3" s="134" t="s">
        <v>272</v>
      </c>
      <c r="C3" s="130"/>
      <c r="D3" s="130"/>
      <c r="E3" s="131"/>
      <c r="F3" s="131"/>
      <c r="G3" s="132"/>
      <c r="H3" s="132"/>
      <c r="I3" s="132"/>
      <c r="J3" s="132"/>
      <c r="K3" s="132"/>
      <c r="L3" s="133"/>
    </row>
    <row r="4" spans="1:14" s="145" customFormat="1" ht="159" customHeight="1" x14ac:dyDescent="0.2">
      <c r="A4" s="140" t="s">
        <v>62</v>
      </c>
      <c r="B4" s="141" t="s">
        <v>121</v>
      </c>
      <c r="C4" s="142"/>
      <c r="D4" s="151"/>
      <c r="E4" s="148"/>
      <c r="F4" s="144">
        <f t="shared" ref="F4:F10" si="0">D4*E4</f>
        <v>0</v>
      </c>
      <c r="G4" s="135"/>
      <c r="H4" s="135"/>
      <c r="I4" s="135"/>
      <c r="J4" s="135"/>
      <c r="K4" s="135"/>
      <c r="L4" s="138"/>
    </row>
    <row r="5" spans="1:14" s="150" customFormat="1" ht="15" customHeight="1" x14ac:dyDescent="0.2">
      <c r="A5" s="146" t="s">
        <v>64</v>
      </c>
      <c r="B5" s="147" t="s">
        <v>86</v>
      </c>
      <c r="C5" s="142" t="s">
        <v>9</v>
      </c>
      <c r="D5" s="148">
        <f>BF!H15</f>
        <v>0</v>
      </c>
      <c r="E5" s="148">
        <v>560</v>
      </c>
      <c r="F5" s="144">
        <f t="shared" si="0"/>
        <v>0</v>
      </c>
      <c r="G5" s="149">
        <f>D5*1.5%</f>
        <v>0</v>
      </c>
      <c r="H5" s="149">
        <v>223</v>
      </c>
      <c r="I5" s="149">
        <f>G5*H5</f>
        <v>0</v>
      </c>
      <c r="J5" s="135"/>
      <c r="K5" s="135"/>
      <c r="L5" s="153"/>
      <c r="M5" s="150">
        <f>(D5*1.5%)*223</f>
        <v>0</v>
      </c>
    </row>
    <row r="6" spans="1:14" s="150" customFormat="1" ht="15" customHeight="1" x14ac:dyDescent="0.2">
      <c r="A6" s="146" t="s">
        <v>75</v>
      </c>
      <c r="B6" s="147" t="s">
        <v>160</v>
      </c>
      <c r="C6" s="142" t="s">
        <v>9</v>
      </c>
      <c r="D6" s="148">
        <f>BF!H31</f>
        <v>0</v>
      </c>
      <c r="E6" s="148">
        <v>560</v>
      </c>
      <c r="F6" s="144">
        <f t="shared" si="0"/>
        <v>0</v>
      </c>
      <c r="G6" s="149">
        <f>D6*1%</f>
        <v>0</v>
      </c>
      <c r="H6" s="149">
        <v>223</v>
      </c>
      <c r="I6" s="149">
        <f t="shared" ref="I6:I10" si="1">G6*H6</f>
        <v>0</v>
      </c>
      <c r="J6" s="135"/>
      <c r="K6" s="135"/>
      <c r="L6" s="153"/>
      <c r="M6" s="150">
        <f t="shared" ref="M6:M10" si="2">(D6*1.5%)*223</f>
        <v>0</v>
      </c>
    </row>
    <row r="7" spans="1:14" s="150" customFormat="1" ht="15" customHeight="1" x14ac:dyDescent="0.2">
      <c r="A7" s="146" t="s">
        <v>76</v>
      </c>
      <c r="B7" s="147" t="s">
        <v>161</v>
      </c>
      <c r="C7" s="142" t="s">
        <v>9</v>
      </c>
      <c r="D7" s="148">
        <f>BF!H34</f>
        <v>0</v>
      </c>
      <c r="E7" s="148">
        <v>560</v>
      </c>
      <c r="F7" s="144">
        <f t="shared" si="0"/>
        <v>0</v>
      </c>
      <c r="G7" s="149">
        <f>D7*1.75%</f>
        <v>0</v>
      </c>
      <c r="H7" s="149">
        <v>223</v>
      </c>
      <c r="I7" s="149">
        <f t="shared" si="1"/>
        <v>0</v>
      </c>
      <c r="J7" s="135"/>
      <c r="K7" s="135"/>
      <c r="L7" s="153"/>
      <c r="M7" s="150">
        <f t="shared" si="2"/>
        <v>0</v>
      </c>
    </row>
    <row r="8" spans="1:14" s="150" customFormat="1" ht="15" customHeight="1" x14ac:dyDescent="0.2">
      <c r="A8" s="146" t="s">
        <v>77</v>
      </c>
      <c r="B8" s="147" t="s">
        <v>162</v>
      </c>
      <c r="C8" s="142" t="s">
        <v>9</v>
      </c>
      <c r="D8" s="148">
        <f>BF!H38</f>
        <v>0</v>
      </c>
      <c r="E8" s="148">
        <v>560</v>
      </c>
      <c r="F8" s="144">
        <f t="shared" si="0"/>
        <v>0</v>
      </c>
      <c r="G8" s="149">
        <f>D8*1%</f>
        <v>0</v>
      </c>
      <c r="H8" s="149">
        <v>223</v>
      </c>
      <c r="I8" s="149">
        <f t="shared" si="1"/>
        <v>0</v>
      </c>
      <c r="J8" s="135"/>
      <c r="K8" s="135"/>
      <c r="L8" s="153"/>
      <c r="M8" s="150">
        <f t="shared" si="2"/>
        <v>0</v>
      </c>
    </row>
    <row r="9" spans="1:14" s="150" customFormat="1" ht="15" customHeight="1" x14ac:dyDescent="0.2">
      <c r="A9" s="146" t="s">
        <v>78</v>
      </c>
      <c r="B9" s="147" t="s">
        <v>210</v>
      </c>
      <c r="C9" s="142" t="s">
        <v>9</v>
      </c>
      <c r="D9" s="148">
        <f>BF!H19</f>
        <v>0</v>
      </c>
      <c r="E9" s="148">
        <v>560</v>
      </c>
      <c r="F9" s="144">
        <f t="shared" si="0"/>
        <v>0</v>
      </c>
      <c r="G9" s="149"/>
      <c r="H9" s="149">
        <v>223</v>
      </c>
      <c r="I9" s="149">
        <f t="shared" si="1"/>
        <v>0</v>
      </c>
      <c r="J9" s="135"/>
      <c r="K9" s="135"/>
      <c r="L9" s="153"/>
      <c r="M9" s="150">
        <f t="shared" si="2"/>
        <v>0</v>
      </c>
    </row>
    <row r="10" spans="1:14" s="150" customFormat="1" ht="15" customHeight="1" x14ac:dyDescent="0.2">
      <c r="A10" s="146" t="s">
        <v>211</v>
      </c>
      <c r="B10" s="147" t="s">
        <v>87</v>
      </c>
      <c r="C10" s="142" t="s">
        <v>9</v>
      </c>
      <c r="D10" s="148">
        <f>BF!H43</f>
        <v>0</v>
      </c>
      <c r="E10" s="148">
        <v>560</v>
      </c>
      <c r="F10" s="144">
        <f t="shared" si="0"/>
        <v>0</v>
      </c>
      <c r="G10" s="149">
        <f>D10*1.05%</f>
        <v>0</v>
      </c>
      <c r="H10" s="149">
        <v>223</v>
      </c>
      <c r="I10" s="149">
        <f t="shared" si="1"/>
        <v>0</v>
      </c>
      <c r="J10" s="135">
        <f>SUM(I5:I10)</f>
        <v>0</v>
      </c>
      <c r="K10" s="135"/>
      <c r="L10" s="153"/>
      <c r="M10" s="150">
        <f t="shared" si="2"/>
        <v>0</v>
      </c>
      <c r="N10" s="150">
        <f>SUM(M5:M10)</f>
        <v>0</v>
      </c>
    </row>
    <row r="11" spans="1:14" s="145" customFormat="1" ht="93.75" customHeight="1" x14ac:dyDescent="0.2">
      <c r="A11" s="140" t="s">
        <v>66</v>
      </c>
      <c r="B11" s="141" t="s">
        <v>80</v>
      </c>
      <c r="C11" s="142"/>
      <c r="D11" s="148"/>
      <c r="E11" s="148"/>
      <c r="F11" s="144"/>
      <c r="G11" s="132">
        <v>148</v>
      </c>
      <c r="H11" s="132">
        <v>320</v>
      </c>
      <c r="I11" s="137"/>
      <c r="J11" s="135"/>
      <c r="K11" s="135"/>
      <c r="L11" s="138"/>
    </row>
    <row r="12" spans="1:14" s="150" customFormat="1" ht="15" customHeight="1" x14ac:dyDescent="0.2">
      <c r="A12" s="146" t="s">
        <v>64</v>
      </c>
      <c r="B12" s="147" t="s">
        <v>273</v>
      </c>
      <c r="C12" s="142" t="s">
        <v>81</v>
      </c>
      <c r="D12" s="148">
        <f>J10</f>
        <v>0</v>
      </c>
      <c r="E12" s="148">
        <v>280</v>
      </c>
      <c r="F12" s="144">
        <f t="shared" ref="F12:F17" si="3">D12*E12</f>
        <v>0</v>
      </c>
      <c r="G12" s="142" t="s">
        <v>81</v>
      </c>
      <c r="H12" s="132">
        <v>260</v>
      </c>
      <c r="I12" s="149"/>
      <c r="J12" s="135"/>
      <c r="K12" s="135"/>
      <c r="L12" s="153"/>
      <c r="N12" s="145">
        <f>SUM(M5:M10)</f>
        <v>0</v>
      </c>
    </row>
    <row r="13" spans="1:14" s="145" customFormat="1" ht="46.5" customHeight="1" x14ac:dyDescent="0.2">
      <c r="A13" s="140" t="s">
        <v>68</v>
      </c>
      <c r="B13" s="141" t="s">
        <v>89</v>
      </c>
      <c r="C13" s="142"/>
      <c r="D13" s="148"/>
      <c r="E13" s="148"/>
      <c r="F13" s="144"/>
      <c r="G13" s="147" t="s">
        <v>206</v>
      </c>
      <c r="H13" s="148">
        <v>520</v>
      </c>
      <c r="I13" s="135"/>
      <c r="J13" s="135"/>
      <c r="K13" s="135"/>
      <c r="L13" s="138"/>
    </row>
    <row r="14" spans="1:14" s="150" customFormat="1" ht="15" customHeight="1" x14ac:dyDescent="0.2">
      <c r="A14" s="146" t="s">
        <v>64</v>
      </c>
      <c r="B14" s="147" t="s">
        <v>273</v>
      </c>
      <c r="C14" s="142" t="s">
        <v>9</v>
      </c>
      <c r="D14" s="148">
        <f>BF!H27</f>
        <v>0</v>
      </c>
      <c r="E14" s="148">
        <v>530</v>
      </c>
      <c r="F14" s="144">
        <f t="shared" ref="F14" si="4">D14*E14</f>
        <v>0</v>
      </c>
      <c r="G14" s="149" t="s">
        <v>207</v>
      </c>
      <c r="H14" s="149">
        <v>520</v>
      </c>
      <c r="I14" s="149"/>
      <c r="J14" s="135"/>
      <c r="K14" s="135"/>
      <c r="L14" s="153"/>
    </row>
    <row r="15" spans="1:14" s="145" customFormat="1" ht="129.75" customHeight="1" x14ac:dyDescent="0.2">
      <c r="A15" s="140" t="s">
        <v>69</v>
      </c>
      <c r="B15" s="141" t="s">
        <v>94</v>
      </c>
      <c r="C15" s="142" t="s">
        <v>18</v>
      </c>
      <c r="D15" s="148">
        <f>BF!H7</f>
        <v>0</v>
      </c>
      <c r="E15" s="148">
        <v>20</v>
      </c>
      <c r="F15" s="144">
        <f>D15*E15</f>
        <v>0</v>
      </c>
      <c r="G15" s="135" t="s">
        <v>208</v>
      </c>
      <c r="H15" s="135">
        <v>75</v>
      </c>
      <c r="I15" s="135"/>
      <c r="J15" s="135"/>
      <c r="K15" s="135"/>
      <c r="L15" s="138"/>
    </row>
    <row r="16" spans="1:14" s="145" customFormat="1" ht="36.75" customHeight="1" x14ac:dyDescent="0.2">
      <c r="A16" s="140" t="s">
        <v>71</v>
      </c>
      <c r="B16" s="141" t="s">
        <v>167</v>
      </c>
      <c r="C16" s="142" t="s">
        <v>9</v>
      </c>
      <c r="D16" s="148">
        <f>BF!H7</f>
        <v>0</v>
      </c>
      <c r="E16" s="148">
        <v>100</v>
      </c>
      <c r="F16" s="144">
        <f t="shared" ref="F16" si="5">D16*E16</f>
        <v>0</v>
      </c>
      <c r="G16" s="135"/>
      <c r="H16" s="135"/>
      <c r="I16" s="135"/>
      <c r="J16" s="135"/>
      <c r="K16" s="135"/>
      <c r="L16" s="138"/>
    </row>
    <row r="17" spans="1:12" s="145" customFormat="1" ht="89.25" customHeight="1" x14ac:dyDescent="0.2">
      <c r="A17" s="140" t="s">
        <v>74</v>
      </c>
      <c r="B17" s="141" t="s">
        <v>93</v>
      </c>
      <c r="C17" s="142" t="s">
        <v>9</v>
      </c>
      <c r="D17" s="148">
        <f>BF!H62</f>
        <v>0</v>
      </c>
      <c r="E17" s="148">
        <v>320</v>
      </c>
      <c r="F17" s="144">
        <f t="shared" si="3"/>
        <v>0</v>
      </c>
      <c r="G17" s="135"/>
      <c r="H17" s="135"/>
      <c r="I17" s="135"/>
      <c r="J17" s="135"/>
      <c r="K17" s="135"/>
      <c r="L17" s="138"/>
    </row>
    <row r="18" spans="1:12" s="145" customFormat="1" ht="108.75" customHeight="1" x14ac:dyDescent="0.2">
      <c r="A18" s="140" t="s">
        <v>79</v>
      </c>
      <c r="B18" s="141" t="s">
        <v>123</v>
      </c>
      <c r="C18" s="142"/>
      <c r="D18" s="148"/>
      <c r="E18" s="148"/>
      <c r="F18" s="144"/>
      <c r="G18" s="135"/>
      <c r="H18" s="135"/>
      <c r="I18" s="135"/>
      <c r="J18" s="135"/>
      <c r="K18" s="135"/>
      <c r="L18" s="138"/>
    </row>
    <row r="19" spans="1:12" s="150" customFormat="1" ht="15" customHeight="1" x14ac:dyDescent="0.2">
      <c r="A19" s="146" t="s">
        <v>64</v>
      </c>
      <c r="B19" s="147" t="s">
        <v>273</v>
      </c>
      <c r="C19" s="142" t="s">
        <v>18</v>
      </c>
      <c r="D19" s="148">
        <f>BF!H50</f>
        <v>0</v>
      </c>
      <c r="E19" s="148">
        <v>90</v>
      </c>
      <c r="F19" s="144">
        <f t="shared" ref="F19" si="6">D19*E19</f>
        <v>0</v>
      </c>
      <c r="G19" s="149"/>
      <c r="H19" s="149"/>
      <c r="I19" s="149"/>
      <c r="J19" s="135"/>
      <c r="K19" s="135"/>
      <c r="L19" s="153"/>
    </row>
    <row r="20" spans="1:12" s="145" customFormat="1" ht="74.25" customHeight="1" x14ac:dyDescent="0.2">
      <c r="A20" s="140" t="s">
        <v>82</v>
      </c>
      <c r="B20" s="141" t="s">
        <v>90</v>
      </c>
      <c r="C20" s="142"/>
      <c r="D20" s="148"/>
      <c r="E20" s="148"/>
      <c r="F20" s="144"/>
      <c r="G20" s="135"/>
      <c r="H20" s="135"/>
      <c r="I20" s="135"/>
      <c r="J20" s="135"/>
      <c r="K20" s="135"/>
      <c r="L20" s="138"/>
    </row>
    <row r="21" spans="1:12" s="150" customFormat="1" ht="15" customHeight="1" x14ac:dyDescent="0.2">
      <c r="A21" s="146" t="s">
        <v>64</v>
      </c>
      <c r="B21" s="147" t="s">
        <v>273</v>
      </c>
      <c r="C21" s="142" t="s">
        <v>18</v>
      </c>
      <c r="D21" s="148">
        <f>BF!H53</f>
        <v>0</v>
      </c>
      <c r="E21" s="148">
        <v>90</v>
      </c>
      <c r="F21" s="144">
        <f t="shared" ref="F21" si="7">D21*E21</f>
        <v>0</v>
      </c>
      <c r="G21" s="149"/>
      <c r="H21" s="149"/>
      <c r="I21" s="149"/>
      <c r="J21" s="135"/>
      <c r="K21" s="135"/>
      <c r="L21" s="153"/>
    </row>
    <row r="22" spans="1:12" s="150" customFormat="1" ht="24.95" customHeight="1" x14ac:dyDescent="0.2">
      <c r="A22" s="708" t="s">
        <v>271</v>
      </c>
      <c r="B22" s="709"/>
      <c r="C22" s="709"/>
      <c r="D22" s="709"/>
      <c r="E22" s="709"/>
      <c r="F22" s="154">
        <f>SUM(F3:F21)</f>
        <v>0</v>
      </c>
      <c r="G22" s="149"/>
      <c r="H22" s="149"/>
      <c r="I22" s="149"/>
      <c r="J22" s="135"/>
      <c r="K22" s="135"/>
      <c r="L22" s="153"/>
    </row>
    <row r="23" spans="1:12" s="150" customFormat="1" x14ac:dyDescent="0.2"/>
    <row r="24" spans="1:12" s="150" customFormat="1" x14ac:dyDescent="0.2"/>
    <row r="25" spans="1:12" s="150" customFormat="1" x14ac:dyDescent="0.2"/>
    <row r="26" spans="1:12" s="150" customFormat="1" x14ac:dyDescent="0.2"/>
    <row r="27" spans="1:12" s="150" customFormat="1" x14ac:dyDescent="0.2"/>
    <row r="28" spans="1:12" s="150" customFormat="1" x14ac:dyDescent="0.2"/>
    <row r="29" spans="1:12" s="150" customFormat="1" x14ac:dyDescent="0.2"/>
    <row r="30" spans="1:12" s="150" customFormat="1" x14ac:dyDescent="0.2"/>
    <row r="31" spans="1:12" s="150" customFormat="1" x14ac:dyDescent="0.2"/>
    <row r="32" spans="1:12" s="150" customFormat="1" x14ac:dyDescent="0.2"/>
    <row r="33" s="150" customFormat="1" x14ac:dyDescent="0.2"/>
    <row r="34" s="150" customFormat="1" x14ac:dyDescent="0.2"/>
    <row r="35" s="150" customFormat="1" x14ac:dyDescent="0.2"/>
    <row r="36" s="150" customFormat="1" x14ac:dyDescent="0.2"/>
    <row r="37" s="150" customFormat="1" x14ac:dyDescent="0.2"/>
    <row r="38" s="150" customFormat="1" x14ac:dyDescent="0.2"/>
    <row r="39" s="150" customFormat="1" x14ac:dyDescent="0.2"/>
    <row r="40" s="150" customFormat="1" x14ac:dyDescent="0.2"/>
    <row r="41" s="150" customFormat="1" x14ac:dyDescent="0.2"/>
    <row r="42" s="150" customFormat="1" x14ac:dyDescent="0.2"/>
    <row r="43" s="150" customFormat="1" x14ac:dyDescent="0.2"/>
    <row r="44" s="150" customFormat="1" x14ac:dyDescent="0.2"/>
    <row r="45" s="150" customFormat="1" x14ac:dyDescent="0.2"/>
    <row r="46" s="150" customFormat="1" x14ac:dyDescent="0.2"/>
    <row r="47" s="150" customFormat="1" x14ac:dyDescent="0.2"/>
    <row r="48" s="150" customFormat="1" x14ac:dyDescent="0.2"/>
    <row r="49" s="150" customFormat="1" x14ac:dyDescent="0.2"/>
    <row r="50" s="150" customFormat="1" x14ac:dyDescent="0.2"/>
    <row r="51" s="150" customFormat="1" x14ac:dyDescent="0.2"/>
    <row r="52" s="150" customFormat="1" x14ac:dyDescent="0.2"/>
    <row r="53" s="150" customFormat="1" x14ac:dyDescent="0.2"/>
    <row r="54" s="150" customFormat="1" x14ac:dyDescent="0.2"/>
    <row r="55" s="150" customFormat="1" x14ac:dyDescent="0.2"/>
    <row r="56" s="150" customFormat="1" x14ac:dyDescent="0.2"/>
    <row r="57" s="150" customFormat="1" x14ac:dyDescent="0.2"/>
    <row r="58" s="150" customFormat="1" x14ac:dyDescent="0.2"/>
    <row r="59" s="150" customFormat="1" x14ac:dyDescent="0.2"/>
    <row r="60" s="150" customFormat="1" x14ac:dyDescent="0.2"/>
    <row r="61" s="150" customFormat="1" x14ac:dyDescent="0.2"/>
    <row r="62" s="150" customFormat="1" x14ac:dyDescent="0.2"/>
    <row r="63" s="150" customFormat="1" x14ac:dyDescent="0.2"/>
    <row r="64" s="150" customFormat="1" x14ac:dyDescent="0.2"/>
    <row r="65" s="150" customFormat="1" x14ac:dyDescent="0.2"/>
    <row r="66" s="150" customFormat="1" x14ac:dyDescent="0.2"/>
    <row r="67" s="150" customFormat="1" x14ac:dyDescent="0.2"/>
    <row r="68" s="150" customFormat="1" x14ac:dyDescent="0.2"/>
    <row r="69" s="150" customFormat="1" x14ac:dyDescent="0.2"/>
    <row r="70" s="150" customFormat="1" x14ac:dyDescent="0.2"/>
    <row r="71" s="150" customFormat="1" x14ac:dyDescent="0.2"/>
    <row r="72" s="150" customFormat="1" x14ac:dyDescent="0.2"/>
    <row r="73" s="150" customFormat="1" x14ac:dyDescent="0.2"/>
    <row r="74" s="150" customFormat="1" x14ac:dyDescent="0.2"/>
    <row r="75" s="150" customFormat="1" x14ac:dyDescent="0.2"/>
    <row r="76" s="150" customFormat="1" x14ac:dyDescent="0.2"/>
    <row r="77" s="150" customFormat="1" x14ac:dyDescent="0.2"/>
    <row r="78" s="150" customFormat="1" x14ac:dyDescent="0.2"/>
    <row r="79" s="150" customFormat="1" x14ac:dyDescent="0.2"/>
    <row r="80" s="150" customFormat="1" x14ac:dyDescent="0.2"/>
    <row r="81" s="150" customFormat="1" x14ac:dyDescent="0.2"/>
    <row r="82" s="150" customFormat="1" x14ac:dyDescent="0.2"/>
    <row r="83" s="150" customFormat="1" x14ac:dyDescent="0.2"/>
    <row r="84" s="150" customFormat="1" x14ac:dyDescent="0.2"/>
    <row r="85" s="150" customFormat="1" x14ac:dyDescent="0.2"/>
    <row r="86" s="150" customFormat="1" x14ac:dyDescent="0.2"/>
    <row r="87" s="150" customFormat="1" x14ac:dyDescent="0.2"/>
    <row r="88" s="150" customFormat="1" x14ac:dyDescent="0.2"/>
    <row r="89" s="150" customFormat="1" x14ac:dyDescent="0.2"/>
    <row r="90" s="150" customFormat="1" x14ac:dyDescent="0.2"/>
    <row r="91" s="150" customFormat="1" x14ac:dyDescent="0.2"/>
    <row r="92" s="150" customFormat="1" x14ac:dyDescent="0.2"/>
    <row r="93" s="150" customFormat="1" x14ac:dyDescent="0.2"/>
    <row r="94" s="150" customFormat="1" x14ac:dyDescent="0.2"/>
    <row r="95" s="150" customFormat="1" x14ac:dyDescent="0.2"/>
    <row r="96" s="150" customFormat="1" x14ac:dyDescent="0.2"/>
    <row r="97" s="150" customFormat="1" x14ac:dyDescent="0.2"/>
    <row r="98" s="150" customFormat="1" x14ac:dyDescent="0.2"/>
    <row r="99" s="150" customFormat="1" x14ac:dyDescent="0.2"/>
    <row r="100" s="150" customFormat="1" x14ac:dyDescent="0.2"/>
    <row r="101" s="150" customFormat="1" x14ac:dyDescent="0.2"/>
    <row r="102" s="150" customFormat="1" x14ac:dyDescent="0.2"/>
    <row r="103" s="150" customFormat="1" x14ac:dyDescent="0.2"/>
    <row r="104" s="150" customFormat="1" x14ac:dyDescent="0.2"/>
    <row r="105" s="150" customFormat="1" x14ac:dyDescent="0.2"/>
    <row r="106" s="150" customFormat="1" x14ac:dyDescent="0.2"/>
    <row r="107" s="150" customFormat="1" x14ac:dyDescent="0.2"/>
    <row r="108" s="150" customFormat="1" x14ac:dyDescent="0.2"/>
    <row r="109" s="150" customFormat="1" x14ac:dyDescent="0.2"/>
    <row r="110" s="150" customFormat="1" x14ac:dyDescent="0.2"/>
    <row r="111" s="150" customFormat="1" x14ac:dyDescent="0.2"/>
    <row r="112" s="150" customFormat="1" x14ac:dyDescent="0.2"/>
    <row r="113" s="150" customFormat="1" x14ac:dyDescent="0.2"/>
    <row r="114" s="150" customFormat="1" x14ac:dyDescent="0.2"/>
    <row r="115" s="150" customFormat="1" x14ac:dyDescent="0.2"/>
    <row r="116" s="150" customFormat="1" x14ac:dyDescent="0.2"/>
    <row r="117" s="150" customFormat="1" x14ac:dyDescent="0.2"/>
    <row r="118" s="150" customFormat="1" x14ac:dyDescent="0.2"/>
    <row r="119" s="150" customFormat="1" x14ac:dyDescent="0.2"/>
    <row r="120" s="150" customFormat="1" x14ac:dyDescent="0.2"/>
    <row r="121" s="150" customFormat="1" x14ac:dyDescent="0.2"/>
    <row r="122" s="150" customFormat="1" x14ac:dyDescent="0.2"/>
    <row r="123" s="150" customFormat="1" x14ac:dyDescent="0.2"/>
    <row r="124" s="150" customFormat="1" x14ac:dyDescent="0.2"/>
    <row r="125" s="150" customFormat="1" x14ac:dyDescent="0.2"/>
    <row r="126" s="150" customFormat="1" x14ac:dyDescent="0.2"/>
    <row r="127" s="150" customFormat="1" x14ac:dyDescent="0.2"/>
    <row r="128" s="150" customFormat="1" x14ac:dyDescent="0.2"/>
    <row r="129" s="150" customFormat="1" x14ac:dyDescent="0.2"/>
    <row r="130" s="150" customFormat="1" x14ac:dyDescent="0.2"/>
    <row r="131" s="150" customFormat="1" x14ac:dyDescent="0.2"/>
    <row r="132" s="150" customFormat="1" x14ac:dyDescent="0.2"/>
    <row r="133" s="150" customFormat="1" x14ac:dyDescent="0.2"/>
    <row r="134" s="150" customFormat="1" x14ac:dyDescent="0.2"/>
    <row r="135" s="150" customFormat="1" x14ac:dyDescent="0.2"/>
    <row r="136" s="150" customFormat="1" x14ac:dyDescent="0.2"/>
    <row r="137" s="150" customFormat="1" x14ac:dyDescent="0.2"/>
    <row r="138" s="150" customFormat="1" x14ac:dyDescent="0.2"/>
    <row r="139" s="150" customFormat="1" x14ac:dyDescent="0.2"/>
    <row r="140" s="150" customFormat="1" x14ac:dyDescent="0.2"/>
    <row r="141" s="150" customFormat="1" x14ac:dyDescent="0.2"/>
    <row r="142" s="150" customFormat="1" x14ac:dyDescent="0.2"/>
    <row r="143" s="150" customFormat="1" x14ac:dyDescent="0.2"/>
    <row r="144" s="150" customFormat="1" x14ac:dyDescent="0.2"/>
    <row r="145" s="150" customFormat="1" x14ac:dyDescent="0.2"/>
    <row r="146" s="150" customFormat="1" x14ac:dyDescent="0.2"/>
    <row r="147" s="150" customFormat="1" x14ac:dyDescent="0.2"/>
    <row r="148" s="150" customFormat="1" x14ac:dyDescent="0.2"/>
    <row r="149" s="150" customFormat="1" x14ac:dyDescent="0.2"/>
    <row r="150" s="150" customFormat="1" x14ac:dyDescent="0.2"/>
    <row r="151" s="150" customFormat="1" x14ac:dyDescent="0.2"/>
    <row r="152" s="150" customFormat="1" x14ac:dyDescent="0.2"/>
    <row r="153" s="150" customFormat="1" x14ac:dyDescent="0.2"/>
    <row r="154" s="150" customFormat="1" x14ac:dyDescent="0.2"/>
    <row r="155" s="150" customFormat="1" x14ac:dyDescent="0.2"/>
    <row r="156" s="150" customFormat="1" x14ac:dyDescent="0.2"/>
    <row r="157" s="150" customFormat="1" x14ac:dyDescent="0.2"/>
    <row r="158" s="150" customFormat="1" x14ac:dyDescent="0.2"/>
    <row r="159" s="150" customFormat="1" x14ac:dyDescent="0.2"/>
    <row r="160" s="150" customFormat="1" x14ac:dyDescent="0.2"/>
    <row r="161" s="150" customFormat="1" x14ac:dyDescent="0.2"/>
    <row r="162" s="150" customFormat="1" x14ac:dyDescent="0.2"/>
    <row r="163" s="150" customFormat="1" x14ac:dyDescent="0.2"/>
    <row r="164" s="150" customFormat="1" x14ac:dyDescent="0.2"/>
    <row r="165" s="150" customFormat="1" x14ac:dyDescent="0.2"/>
    <row r="166" s="150" customFormat="1" x14ac:dyDescent="0.2"/>
    <row r="167" s="150" customFormat="1" x14ac:dyDescent="0.2"/>
    <row r="168" s="150" customFormat="1" x14ac:dyDescent="0.2"/>
    <row r="169" s="150" customFormat="1" x14ac:dyDescent="0.2"/>
    <row r="170" s="150" customFormat="1" x14ac:dyDescent="0.2"/>
    <row r="171" s="150" customFormat="1" x14ac:dyDescent="0.2"/>
    <row r="172" s="150" customFormat="1" x14ac:dyDescent="0.2"/>
    <row r="173" s="150" customFormat="1" x14ac:dyDescent="0.2"/>
    <row r="174" s="150" customFormat="1" x14ac:dyDescent="0.2"/>
    <row r="175" s="150" customFormat="1" x14ac:dyDescent="0.2"/>
    <row r="176" s="150" customFormat="1" x14ac:dyDescent="0.2"/>
    <row r="177" s="150" customFormat="1" x14ac:dyDescent="0.2"/>
    <row r="178" s="150" customFormat="1" x14ac:dyDescent="0.2"/>
    <row r="179" s="150" customFormat="1" x14ac:dyDescent="0.2"/>
    <row r="180" s="150" customFormat="1" x14ac:dyDescent="0.2"/>
    <row r="181" s="150" customFormat="1" x14ac:dyDescent="0.2"/>
    <row r="182" s="150" customFormat="1" x14ac:dyDescent="0.2"/>
    <row r="183" s="150" customFormat="1" x14ac:dyDescent="0.2"/>
    <row r="184" s="150" customFormat="1" x14ac:dyDescent="0.2"/>
    <row r="185" s="150" customFormat="1" x14ac:dyDescent="0.2"/>
    <row r="186" s="150" customFormat="1" x14ac:dyDescent="0.2"/>
    <row r="187" s="150" customFormat="1" x14ac:dyDescent="0.2"/>
    <row r="188" s="150" customFormat="1" x14ac:dyDescent="0.2"/>
    <row r="189" s="150" customFormat="1" x14ac:dyDescent="0.2"/>
    <row r="190" s="150" customFormat="1" x14ac:dyDescent="0.2"/>
    <row r="191" s="150" customFormat="1" x14ac:dyDescent="0.2"/>
    <row r="192" s="150" customFormat="1" x14ac:dyDescent="0.2"/>
    <row r="193" s="150" customFormat="1" x14ac:dyDescent="0.2"/>
    <row r="194" s="150" customFormat="1" x14ac:dyDescent="0.2"/>
    <row r="195" s="150" customFormat="1" x14ac:dyDescent="0.2"/>
    <row r="196" s="150" customFormat="1" x14ac:dyDescent="0.2"/>
    <row r="197" s="150" customFormat="1" x14ac:dyDescent="0.2"/>
    <row r="198" s="150" customFormat="1" x14ac:dyDescent="0.2"/>
    <row r="199" s="150" customFormat="1" x14ac:dyDescent="0.2"/>
    <row r="200" s="150" customFormat="1" x14ac:dyDescent="0.2"/>
    <row r="201" s="150" customFormat="1" x14ac:dyDescent="0.2"/>
    <row r="202" s="150" customFormat="1" x14ac:dyDescent="0.2"/>
    <row r="203" s="150" customFormat="1" x14ac:dyDescent="0.2"/>
    <row r="204" s="150" customFormat="1" x14ac:dyDescent="0.2"/>
    <row r="205" s="150" customFormat="1" x14ac:dyDescent="0.2"/>
    <row r="206" s="150" customFormat="1" x14ac:dyDescent="0.2"/>
    <row r="207" s="150" customFormat="1" x14ac:dyDescent="0.2"/>
    <row r="208" s="150" customFormat="1" x14ac:dyDescent="0.2"/>
    <row r="209" s="150" customFormat="1" x14ac:dyDescent="0.2"/>
    <row r="210" s="150" customFormat="1" x14ac:dyDescent="0.2"/>
    <row r="211" s="150" customFormat="1" x14ac:dyDescent="0.2"/>
    <row r="212" s="150" customFormat="1" x14ac:dyDescent="0.2"/>
    <row r="213" s="150" customFormat="1" x14ac:dyDescent="0.2"/>
    <row r="214" s="150" customFormat="1" x14ac:dyDescent="0.2"/>
    <row r="215" s="150" customFormat="1" x14ac:dyDescent="0.2"/>
    <row r="216" s="150" customFormat="1" x14ac:dyDescent="0.2"/>
    <row r="217" s="150" customFormat="1" x14ac:dyDescent="0.2"/>
    <row r="218" s="150" customFormat="1" x14ac:dyDescent="0.2"/>
    <row r="219" s="150" customFormat="1" x14ac:dyDescent="0.2"/>
    <row r="220" s="150" customFormat="1" x14ac:dyDescent="0.2"/>
    <row r="221" s="150" customFormat="1" x14ac:dyDescent="0.2"/>
    <row r="222" s="150" customFormat="1" x14ac:dyDescent="0.2"/>
    <row r="223" s="150" customFormat="1" x14ac:dyDescent="0.2"/>
    <row r="224" s="150" customFormat="1" x14ac:dyDescent="0.2"/>
    <row r="225" s="150" customFormat="1" x14ac:dyDescent="0.2"/>
    <row r="226" s="150" customFormat="1" x14ac:dyDescent="0.2"/>
    <row r="227" s="150" customFormat="1" x14ac:dyDescent="0.2"/>
    <row r="228" s="150" customFormat="1" x14ac:dyDescent="0.2"/>
    <row r="229" s="150" customFormat="1" x14ac:dyDescent="0.2"/>
    <row r="230" s="150" customFormat="1" x14ac:dyDescent="0.2"/>
    <row r="231" s="150" customFormat="1" x14ac:dyDescent="0.2"/>
    <row r="232" s="150" customFormat="1" x14ac:dyDescent="0.2"/>
    <row r="233" s="150" customFormat="1" x14ac:dyDescent="0.2"/>
    <row r="234" s="150" customFormat="1" x14ac:dyDescent="0.2"/>
    <row r="235" s="150" customFormat="1" x14ac:dyDescent="0.2"/>
    <row r="236" s="150" customFormat="1" x14ac:dyDescent="0.2"/>
    <row r="237" s="150" customFormat="1" x14ac:dyDescent="0.2"/>
    <row r="238" s="150" customFormat="1" x14ac:dyDescent="0.2"/>
    <row r="239" s="150" customFormat="1" x14ac:dyDescent="0.2"/>
    <row r="240" s="150" customFormat="1" x14ac:dyDescent="0.2"/>
    <row r="241" s="150" customFormat="1" x14ac:dyDescent="0.2"/>
    <row r="242" s="150" customFormat="1" x14ac:dyDescent="0.2"/>
    <row r="243" s="150" customFormat="1" x14ac:dyDescent="0.2"/>
    <row r="244" s="150" customFormat="1" x14ac:dyDescent="0.2"/>
    <row r="245" s="150" customFormat="1" x14ac:dyDescent="0.2"/>
    <row r="246" s="150" customFormat="1" x14ac:dyDescent="0.2"/>
    <row r="247" s="150" customFormat="1" x14ac:dyDescent="0.2"/>
    <row r="248" s="150" customFormat="1" x14ac:dyDescent="0.2"/>
    <row r="249" s="150" customFormat="1" x14ac:dyDescent="0.2"/>
    <row r="250" s="150" customFormat="1" x14ac:dyDescent="0.2"/>
    <row r="251" s="150" customFormat="1" x14ac:dyDescent="0.2"/>
    <row r="252" s="150" customFormat="1" x14ac:dyDescent="0.2"/>
    <row r="253" s="150" customFormat="1" x14ac:dyDescent="0.2"/>
    <row r="254" s="150" customFormat="1" x14ac:dyDescent="0.2"/>
    <row r="255" s="150" customFormat="1" x14ac:dyDescent="0.2"/>
    <row r="256" s="150" customFormat="1" x14ac:dyDescent="0.2"/>
    <row r="257" s="150" customFormat="1" x14ac:dyDescent="0.2"/>
    <row r="258" s="150" customFormat="1" x14ac:dyDescent="0.2"/>
    <row r="259" s="150" customFormat="1" x14ac:dyDescent="0.2"/>
    <row r="260" s="150" customFormat="1" x14ac:dyDescent="0.2"/>
    <row r="261" s="150" customFormat="1" x14ac:dyDescent="0.2"/>
    <row r="262" s="26" customFormat="1" x14ac:dyDescent="0.2"/>
    <row r="263" s="26" customFormat="1" x14ac:dyDescent="0.2"/>
    <row r="264" s="26" customFormat="1" x14ac:dyDescent="0.2"/>
    <row r="265" s="26" customFormat="1" x14ac:dyDescent="0.2"/>
    <row r="266" s="26" customFormat="1" x14ac:dyDescent="0.2"/>
    <row r="267" s="26" customFormat="1" x14ac:dyDescent="0.2"/>
    <row r="268" s="26" customFormat="1" x14ac:dyDescent="0.2"/>
    <row r="269" s="26" customFormat="1" x14ac:dyDescent="0.2"/>
    <row r="270" s="26" customFormat="1" x14ac:dyDescent="0.2"/>
    <row r="271" s="26" customFormat="1" x14ac:dyDescent="0.2"/>
    <row r="272" s="26" customFormat="1" x14ac:dyDescent="0.2"/>
    <row r="273" s="26" customFormat="1" x14ac:dyDescent="0.2"/>
    <row r="274" s="26" customFormat="1" x14ac:dyDescent="0.2"/>
    <row r="275" s="26" customFormat="1" x14ac:dyDescent="0.2"/>
    <row r="276" s="26" customFormat="1" x14ac:dyDescent="0.2"/>
    <row r="277" s="26" customFormat="1" x14ac:dyDescent="0.2"/>
    <row r="278" s="26" customFormat="1" x14ac:dyDescent="0.2"/>
    <row r="279" s="26" customFormat="1" x14ac:dyDescent="0.2"/>
    <row r="280" s="26" customFormat="1" x14ac:dyDescent="0.2"/>
    <row r="281" s="26" customFormat="1" x14ac:dyDescent="0.2"/>
    <row r="282" s="26" customFormat="1" x14ac:dyDescent="0.2"/>
    <row r="283" s="26" customFormat="1" x14ac:dyDescent="0.2"/>
    <row r="284" s="26" customFormat="1" x14ac:dyDescent="0.2"/>
    <row r="285" s="26" customFormat="1" x14ac:dyDescent="0.2"/>
    <row r="286" s="26" customFormat="1" x14ac:dyDescent="0.2"/>
    <row r="287" s="26" customFormat="1" x14ac:dyDescent="0.2"/>
    <row r="288" s="26" customFormat="1" x14ac:dyDescent="0.2"/>
    <row r="289" s="26" customFormat="1" x14ac:dyDescent="0.2"/>
    <row r="290" s="26" customFormat="1" x14ac:dyDescent="0.2"/>
    <row r="291" s="26" customFormat="1" x14ac:dyDescent="0.2"/>
    <row r="292" s="26" customFormat="1" x14ac:dyDescent="0.2"/>
    <row r="293" s="26" customFormat="1" x14ac:dyDescent="0.2"/>
    <row r="294" s="26" customFormat="1" x14ac:dyDescent="0.2"/>
    <row r="295" s="26" customFormat="1" x14ac:dyDescent="0.2"/>
    <row r="296" s="26" customFormat="1" x14ac:dyDescent="0.2"/>
    <row r="297" s="26" customFormat="1" x14ac:dyDescent="0.2"/>
    <row r="298" s="26" customFormat="1" x14ac:dyDescent="0.2"/>
    <row r="299" s="26" customFormat="1" x14ac:dyDescent="0.2"/>
    <row r="300" s="26" customFormat="1" x14ac:dyDescent="0.2"/>
    <row r="301" s="26" customFormat="1" x14ac:dyDescent="0.2"/>
    <row r="302" s="26" customFormat="1" x14ac:dyDescent="0.2"/>
    <row r="303" s="26" customFormat="1" x14ac:dyDescent="0.2"/>
    <row r="304" s="26" customFormat="1" x14ac:dyDescent="0.2"/>
    <row r="305" s="26" customFormat="1" x14ac:dyDescent="0.2"/>
    <row r="306" s="26" customFormat="1" x14ac:dyDescent="0.2"/>
    <row r="307" s="26" customFormat="1" x14ac:dyDescent="0.2"/>
    <row r="308" s="26" customFormat="1" x14ac:dyDescent="0.2"/>
    <row r="309" s="26" customFormat="1" x14ac:dyDescent="0.2"/>
    <row r="310" s="26" customFormat="1" x14ac:dyDescent="0.2"/>
    <row r="311" s="26" customFormat="1" x14ac:dyDescent="0.2"/>
    <row r="312" s="26" customFormat="1" x14ac:dyDescent="0.2"/>
    <row r="313" s="26" customFormat="1" x14ac:dyDescent="0.2"/>
    <row r="314" s="26" customFormat="1" x14ac:dyDescent="0.2"/>
    <row r="315" s="26" customFormat="1" x14ac:dyDescent="0.2"/>
    <row r="316" s="26" customFormat="1" x14ac:dyDescent="0.2"/>
    <row r="317" s="26" customFormat="1" x14ac:dyDescent="0.2"/>
    <row r="318" s="26" customFormat="1" x14ac:dyDescent="0.2"/>
    <row r="319" s="26" customFormat="1" x14ac:dyDescent="0.2"/>
    <row r="320" s="26" customFormat="1" x14ac:dyDescent="0.2"/>
    <row r="321" s="26" customFormat="1" x14ac:dyDescent="0.2"/>
    <row r="322" s="26" customFormat="1" x14ac:dyDescent="0.2"/>
    <row r="323" s="26" customFormat="1" x14ac:dyDescent="0.2"/>
    <row r="324" s="26" customFormat="1" x14ac:dyDescent="0.2"/>
    <row r="325" s="26" customFormat="1" x14ac:dyDescent="0.2"/>
    <row r="326" s="26" customFormat="1" x14ac:dyDescent="0.2"/>
    <row r="327" s="26" customFormat="1" x14ac:dyDescent="0.2"/>
    <row r="328" s="26" customFormat="1" x14ac:dyDescent="0.2"/>
    <row r="329" s="26" customFormat="1" x14ac:dyDescent="0.2"/>
    <row r="330" s="26" customFormat="1" x14ac:dyDescent="0.2"/>
    <row r="331" s="26" customFormat="1" x14ac:dyDescent="0.2"/>
    <row r="332" s="26" customFormat="1" x14ac:dyDescent="0.2"/>
    <row r="333" s="26" customFormat="1" x14ac:dyDescent="0.2"/>
    <row r="334" s="26" customFormat="1" x14ac:dyDescent="0.2"/>
    <row r="335" s="26" customFormat="1" x14ac:dyDescent="0.2"/>
    <row r="336" s="26" customFormat="1" x14ac:dyDescent="0.2"/>
    <row r="337" s="26" customFormat="1" x14ac:dyDescent="0.2"/>
    <row r="338" s="26" customFormat="1" x14ac:dyDescent="0.2"/>
    <row r="339" s="26" customFormat="1" x14ac:dyDescent="0.2"/>
    <row r="340" s="26" customFormat="1" x14ac:dyDescent="0.2"/>
    <row r="341" s="26" customFormat="1" x14ac:dyDescent="0.2"/>
    <row r="342" s="26" customFormat="1" x14ac:dyDescent="0.2"/>
    <row r="343" s="26" customFormat="1" x14ac:dyDescent="0.2"/>
    <row r="344" s="26" customFormat="1" x14ac:dyDescent="0.2"/>
    <row r="345" s="26" customFormat="1" x14ac:dyDescent="0.2"/>
    <row r="346" s="26" customFormat="1" x14ac:dyDescent="0.2"/>
    <row r="347" s="26" customFormat="1" x14ac:dyDescent="0.2"/>
    <row r="348" s="26" customFormat="1" x14ac:dyDescent="0.2"/>
    <row r="349" s="26" customFormat="1" x14ac:dyDescent="0.2"/>
    <row r="350" s="26" customFormat="1" x14ac:dyDescent="0.2"/>
    <row r="351" s="26" customFormat="1" x14ac:dyDescent="0.2"/>
    <row r="352" s="26" customFormat="1" x14ac:dyDescent="0.2"/>
    <row r="353" s="26" customFormat="1" x14ac:dyDescent="0.2"/>
    <row r="354" s="26" customFormat="1" x14ac:dyDescent="0.2"/>
    <row r="355" s="26" customFormat="1" x14ac:dyDescent="0.2"/>
    <row r="356" s="26" customFormat="1" x14ac:dyDescent="0.2"/>
    <row r="357" s="26" customFormat="1" x14ac:dyDescent="0.2"/>
    <row r="358" s="26" customFormat="1" x14ac:dyDescent="0.2"/>
    <row r="359" s="26" customFormat="1" x14ac:dyDescent="0.2"/>
    <row r="360" s="26" customFormat="1" x14ac:dyDescent="0.2"/>
    <row r="361" s="26" customFormat="1" x14ac:dyDescent="0.2"/>
    <row r="362" s="26" customFormat="1" x14ac:dyDescent="0.2"/>
    <row r="363" s="26" customFormat="1" x14ac:dyDescent="0.2"/>
    <row r="364" s="26" customFormat="1" x14ac:dyDescent="0.2"/>
    <row r="365" s="26" customFormat="1" x14ac:dyDescent="0.2"/>
    <row r="366" s="26" customFormat="1" x14ac:dyDescent="0.2"/>
    <row r="367" s="26" customFormat="1" x14ac:dyDescent="0.2"/>
    <row r="368" s="26" customFormat="1" x14ac:dyDescent="0.2"/>
    <row r="369" s="26" customFormat="1" x14ac:dyDescent="0.2"/>
    <row r="370" s="26" customFormat="1" x14ac:dyDescent="0.2"/>
    <row r="371" s="26" customFormat="1" x14ac:dyDescent="0.2"/>
    <row r="372" s="26" customFormat="1" x14ac:dyDescent="0.2"/>
    <row r="373" s="26" customFormat="1" x14ac:dyDescent="0.2"/>
    <row r="374" s="26" customFormat="1" x14ac:dyDescent="0.2"/>
    <row r="375" s="26" customFormat="1" x14ac:dyDescent="0.2"/>
    <row r="376" s="26" customFormat="1" x14ac:dyDescent="0.2"/>
    <row r="377" s="26" customFormat="1" x14ac:dyDescent="0.2"/>
    <row r="378" s="26" customFormat="1" x14ac:dyDescent="0.2"/>
    <row r="379" s="26" customFormat="1" x14ac:dyDescent="0.2"/>
    <row r="380" s="26" customFormat="1" x14ac:dyDescent="0.2"/>
    <row r="381" s="26" customFormat="1" x14ac:dyDescent="0.2"/>
    <row r="382" s="26" customFormat="1" x14ac:dyDescent="0.2"/>
    <row r="383" s="26" customFormat="1" x14ac:dyDescent="0.2"/>
    <row r="384" s="26" customFormat="1" x14ac:dyDescent="0.2"/>
    <row r="385" s="26" customFormat="1" x14ac:dyDescent="0.2"/>
    <row r="386" s="26" customFormat="1" x14ac:dyDescent="0.2"/>
    <row r="387" s="26" customFormat="1" x14ac:dyDescent="0.2"/>
    <row r="388" s="26" customFormat="1" x14ac:dyDescent="0.2"/>
    <row r="389" s="26" customFormat="1" x14ac:dyDescent="0.2"/>
    <row r="390" s="26" customFormat="1" x14ac:dyDescent="0.2"/>
    <row r="391" s="26" customFormat="1" x14ac:dyDescent="0.2"/>
    <row r="392" s="26" customFormat="1" x14ac:dyDescent="0.2"/>
    <row r="393" s="26" customFormat="1" x14ac:dyDescent="0.2"/>
    <row r="394" s="26" customFormat="1" x14ac:dyDescent="0.2"/>
    <row r="395" s="26" customFormat="1" x14ac:dyDescent="0.2"/>
    <row r="396" s="26" customFormat="1" x14ac:dyDescent="0.2"/>
    <row r="397" s="26" customFormat="1" x14ac:dyDescent="0.2"/>
    <row r="398" s="26" customFormat="1" x14ac:dyDescent="0.2"/>
    <row r="399" s="26" customFormat="1" x14ac:dyDescent="0.2"/>
    <row r="400" s="26" customFormat="1" x14ac:dyDescent="0.2"/>
    <row r="401" s="26" customFormat="1" x14ac:dyDescent="0.2"/>
    <row r="402" s="26" customFormat="1" x14ac:dyDescent="0.2"/>
    <row r="403" s="26" customFormat="1" x14ac:dyDescent="0.2"/>
    <row r="404" s="26" customFormat="1" x14ac:dyDescent="0.2"/>
    <row r="405" s="26" customFormat="1" x14ac:dyDescent="0.2"/>
    <row r="406" s="26" customFormat="1" x14ac:dyDescent="0.2"/>
    <row r="407" s="26" customFormat="1" x14ac:dyDescent="0.2"/>
    <row r="408" s="26" customFormat="1" x14ac:dyDescent="0.2"/>
    <row r="409" s="26" customFormat="1" x14ac:dyDescent="0.2"/>
    <row r="410" s="26" customFormat="1" x14ac:dyDescent="0.2"/>
    <row r="411" s="26" customFormat="1" x14ac:dyDescent="0.2"/>
    <row r="412" s="26" customFormat="1" x14ac:dyDescent="0.2"/>
    <row r="413" s="26" customFormat="1" x14ac:dyDescent="0.2"/>
    <row r="414" s="26" customFormat="1" x14ac:dyDescent="0.2"/>
    <row r="415" s="26" customFormat="1" x14ac:dyDescent="0.2"/>
    <row r="416" s="26" customFormat="1" x14ac:dyDescent="0.2"/>
    <row r="417" s="26" customFormat="1" x14ac:dyDescent="0.2"/>
    <row r="418" s="26" customFormat="1" x14ac:dyDescent="0.2"/>
    <row r="419" s="26" customFormat="1" x14ac:dyDescent="0.2"/>
    <row r="420" s="26" customFormat="1" x14ac:dyDescent="0.2"/>
    <row r="421" s="26" customFormat="1" x14ac:dyDescent="0.2"/>
    <row r="422" s="26" customFormat="1" x14ac:dyDescent="0.2"/>
    <row r="423" s="26" customFormat="1" x14ac:dyDescent="0.2"/>
    <row r="424" s="26" customFormat="1" x14ac:dyDescent="0.2"/>
    <row r="425" s="26" customFormat="1" x14ac:dyDescent="0.2"/>
    <row r="426" s="26" customFormat="1" x14ac:dyDescent="0.2"/>
    <row r="427" s="26" customFormat="1" x14ac:dyDescent="0.2"/>
    <row r="428" s="26" customFormat="1" x14ac:dyDescent="0.2"/>
    <row r="429" s="26" customFormat="1" x14ac:dyDescent="0.2"/>
    <row r="430" s="26" customFormat="1" x14ac:dyDescent="0.2"/>
    <row r="431" s="26" customFormat="1" x14ac:dyDescent="0.2"/>
    <row r="432" s="26" customFormat="1" x14ac:dyDescent="0.2"/>
    <row r="433" s="26" customFormat="1" x14ac:dyDescent="0.2"/>
    <row r="434" s="26" customFormat="1" x14ac:dyDescent="0.2"/>
    <row r="435" s="26" customFormat="1" x14ac:dyDescent="0.2"/>
    <row r="436" s="26" customFormat="1" x14ac:dyDescent="0.2"/>
    <row r="437" s="26" customFormat="1" x14ac:dyDescent="0.2"/>
    <row r="438" s="26" customFormat="1" x14ac:dyDescent="0.2"/>
  </sheetData>
  <mergeCells count="2">
    <mergeCell ref="A1:F1"/>
    <mergeCell ref="A22:E22"/>
  </mergeCells>
  <pageMargins left="0.90551181102362199" right="0.70866141732283505" top="1.14173228346457" bottom="0.74803149606299202" header="0.31496062992126" footer="0.31496062992126"/>
  <pageSetup paperSize="9" scale="61" orientation="portrait" horizontalDpi="2400" verticalDpi="2400" r:id="rId1"/>
  <headerFooter>
    <oddHeader>&amp;C&amp;"Arial,Bold"&amp;12PROJECT:- PLOT NO. 05,  JOHAR BOULEVARD, SECTOR - C,  PHASE  V  D.H.A  ISLAMABAD.&amp;R&amp;"Arial,Bold" &amp;12Ground Floor (Super Structure Work)</oddHeader>
    <oddFooter>2</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6"/>
  <dimension ref="A1:I438"/>
  <sheetViews>
    <sheetView workbookViewId="0"/>
  </sheetViews>
  <sheetFormatPr defaultRowHeight="12.75" x14ac:dyDescent="0.2"/>
  <cols>
    <col min="1" max="16384" width="9.140625" style="17"/>
  </cols>
  <sheetData>
    <row r="1" s="167" customFormat="1" ht="12.75" customHeight="1" x14ac:dyDescent="0.2"/>
    <row r="2" s="239" customFormat="1" ht="12.75" customHeight="1" x14ac:dyDescent="0.2"/>
    <row r="3" s="239" customFormat="1" ht="12.75" customHeight="1" x14ac:dyDescent="0.2"/>
    <row r="4" s="239" customFormat="1" ht="12.75" customHeight="1" x14ac:dyDescent="0.2"/>
    <row r="5" s="239" customFormat="1" ht="12.75" customHeight="1" x14ac:dyDescent="0.2"/>
    <row r="6" s="167" customFormat="1" ht="12.75" customHeight="1" x14ac:dyDescent="0.2"/>
    <row r="7" s="167" customFormat="1" ht="12.75" customHeight="1" x14ac:dyDescent="0.2"/>
    <row r="8" s="167" customFormat="1" ht="12.75" customHeight="1" x14ac:dyDescent="0.2"/>
    <row r="9" s="167" customFormat="1" ht="12.75" customHeight="1" x14ac:dyDescent="0.2"/>
    <row r="10" s="167" customFormat="1" ht="12.75" customHeight="1" x14ac:dyDescent="0.2"/>
    <row r="11" s="167" customFormat="1" ht="12.75" customHeight="1" x14ac:dyDescent="0.2"/>
    <row r="12" s="167" customFormat="1" ht="12.75" customHeight="1" x14ac:dyDescent="0.2"/>
    <row r="13" s="167" customFormat="1" ht="12.75" customHeight="1" x14ac:dyDescent="0.2"/>
    <row r="14" s="167" customFormat="1" x14ac:dyDescent="0.2"/>
    <row r="15" s="167" customFormat="1" x14ac:dyDescent="0.2"/>
    <row r="16" s="167" customFormat="1" x14ac:dyDescent="0.2"/>
    <row r="17" spans="1:9" s="167" customFormat="1" x14ac:dyDescent="0.2"/>
    <row r="18" spans="1:9" s="167" customFormat="1" ht="15.75" x14ac:dyDescent="0.25">
      <c r="A18" s="849" t="s">
        <v>57</v>
      </c>
      <c r="B18" s="849"/>
      <c r="C18" s="849"/>
      <c r="D18" s="849"/>
      <c r="E18" s="849"/>
      <c r="F18" s="849"/>
      <c r="G18" s="849"/>
      <c r="H18" s="849"/>
      <c r="I18" s="849"/>
    </row>
    <row r="19" spans="1:9" s="167" customFormat="1" ht="39" customHeight="1" x14ac:dyDescent="0.2">
      <c r="A19" s="851" t="s">
        <v>117</v>
      </c>
      <c r="B19" s="851"/>
      <c r="C19" s="851"/>
      <c r="D19" s="851"/>
      <c r="E19" s="851"/>
      <c r="F19" s="851"/>
      <c r="G19" s="851"/>
      <c r="H19" s="851"/>
      <c r="I19" s="851"/>
    </row>
    <row r="20" spans="1:9" s="167" customFormat="1" x14ac:dyDescent="0.2"/>
    <row r="21" spans="1:9" s="167" customFormat="1" x14ac:dyDescent="0.2"/>
    <row r="22" spans="1:9" s="167" customFormat="1" x14ac:dyDescent="0.2"/>
    <row r="23" spans="1:9" s="167" customFormat="1" x14ac:dyDescent="0.2"/>
    <row r="24" spans="1:9" s="167" customFormat="1" x14ac:dyDescent="0.2"/>
    <row r="25" spans="1:9" s="167" customFormat="1" x14ac:dyDescent="0.2">
      <c r="F25" s="169"/>
    </row>
    <row r="26" spans="1:9" s="167" customFormat="1" x14ac:dyDescent="0.2"/>
    <row r="27" spans="1:9" s="167" customFormat="1" x14ac:dyDescent="0.2"/>
    <row r="28" spans="1:9" s="167" customFormat="1" x14ac:dyDescent="0.2"/>
    <row r="29" spans="1:9" s="167" customFormat="1" x14ac:dyDescent="0.2"/>
    <row r="30" spans="1:9" s="167" customFormat="1" x14ac:dyDescent="0.2"/>
    <row r="31" spans="1:9" s="167" customFormat="1" x14ac:dyDescent="0.2"/>
    <row r="32" spans="1:9" s="167" customFormat="1" x14ac:dyDescent="0.2"/>
    <row r="33" s="167" customFormat="1" x14ac:dyDescent="0.2"/>
    <row r="34" s="167" customFormat="1" x14ac:dyDescent="0.2"/>
    <row r="35" s="167" customFormat="1" x14ac:dyDescent="0.2"/>
    <row r="36" s="167" customFormat="1" x14ac:dyDescent="0.2"/>
    <row r="37" s="167" customFormat="1" x14ac:dyDescent="0.2"/>
    <row r="38" s="167" customFormat="1" x14ac:dyDescent="0.2"/>
    <row r="39" s="167" customFormat="1" x14ac:dyDescent="0.2"/>
    <row r="40" s="167" customFormat="1" x14ac:dyDescent="0.2"/>
    <row r="41" s="167" customFormat="1" x14ac:dyDescent="0.2"/>
    <row r="42" s="167" customFormat="1" x14ac:dyDescent="0.2"/>
    <row r="43" s="167" customFormat="1" x14ac:dyDescent="0.2"/>
    <row r="44" s="167" customFormat="1" x14ac:dyDescent="0.2"/>
    <row r="45" s="167" customFormat="1" x14ac:dyDescent="0.2"/>
    <row r="46" s="167" customFormat="1" x14ac:dyDescent="0.2"/>
    <row r="47" s="167" customFormat="1" x14ac:dyDescent="0.2"/>
    <row r="48" s="167" customFormat="1" x14ac:dyDescent="0.2"/>
    <row r="49" s="167" customFormat="1" x14ac:dyDescent="0.2"/>
    <row r="50" s="167" customFormat="1" x14ac:dyDescent="0.2"/>
    <row r="51" s="167" customFormat="1" x14ac:dyDescent="0.2"/>
    <row r="52" s="167" customFormat="1" x14ac:dyDescent="0.2"/>
    <row r="53" s="167" customFormat="1" x14ac:dyDescent="0.2"/>
    <row r="54" s="167" customFormat="1" x14ac:dyDescent="0.2"/>
    <row r="55" s="167" customFormat="1" x14ac:dyDescent="0.2"/>
    <row r="56" s="167" customFormat="1" x14ac:dyDescent="0.2"/>
    <row r="57" s="167" customFormat="1" x14ac:dyDescent="0.2"/>
    <row r="58" s="167" customFormat="1" x14ac:dyDescent="0.2"/>
    <row r="59" s="167" customFormat="1" x14ac:dyDescent="0.2"/>
    <row r="60" s="167" customFormat="1" x14ac:dyDescent="0.2"/>
    <row r="61" s="167" customFormat="1" x14ac:dyDescent="0.2"/>
    <row r="62" s="167" customFormat="1" x14ac:dyDescent="0.2"/>
    <row r="63" s="167" customFormat="1" x14ac:dyDescent="0.2"/>
    <row r="64" s="167" customFormat="1" x14ac:dyDescent="0.2"/>
    <row r="65" s="167" customFormat="1" x14ac:dyDescent="0.2"/>
    <row r="66" s="167" customFormat="1" x14ac:dyDescent="0.2"/>
    <row r="67" s="167" customFormat="1" x14ac:dyDescent="0.2"/>
    <row r="68" s="167" customFormat="1" x14ac:dyDescent="0.2"/>
    <row r="69" s="167" customFormat="1" x14ac:dyDescent="0.2"/>
    <row r="70" s="167" customFormat="1" x14ac:dyDescent="0.2"/>
    <row r="71" s="167" customFormat="1" x14ac:dyDescent="0.2"/>
    <row r="72" s="167" customFormat="1" x14ac:dyDescent="0.2"/>
    <row r="73" s="167" customFormat="1" x14ac:dyDescent="0.2"/>
    <row r="74" s="167" customFormat="1" x14ac:dyDescent="0.2"/>
    <row r="75" s="167" customFormat="1" x14ac:dyDescent="0.2"/>
    <row r="76" s="167" customFormat="1" x14ac:dyDescent="0.2"/>
    <row r="77" s="167" customFormat="1" x14ac:dyDescent="0.2"/>
    <row r="78" s="167" customFormat="1" x14ac:dyDescent="0.2"/>
    <row r="79" s="167" customFormat="1" x14ac:dyDescent="0.2"/>
    <row r="80" s="167" customFormat="1" x14ac:dyDescent="0.2"/>
    <row r="81" s="167" customFormat="1" x14ac:dyDescent="0.2"/>
    <row r="82" s="167" customFormat="1" x14ac:dyDescent="0.2"/>
    <row r="83" s="167" customFormat="1" x14ac:dyDescent="0.2"/>
    <row r="84" s="167" customFormat="1" x14ac:dyDescent="0.2"/>
    <row r="85" s="167" customFormat="1" x14ac:dyDescent="0.2"/>
    <row r="86" s="167" customFormat="1" x14ac:dyDescent="0.2"/>
    <row r="87" s="167" customFormat="1" x14ac:dyDescent="0.2"/>
    <row r="88" s="167" customFormat="1" x14ac:dyDescent="0.2"/>
    <row r="89" s="167" customFormat="1" x14ac:dyDescent="0.2"/>
    <row r="90" s="167" customFormat="1" x14ac:dyDescent="0.2"/>
    <row r="91" s="167" customFormat="1" x14ac:dyDescent="0.2"/>
    <row r="92" s="167" customFormat="1" x14ac:dyDescent="0.2"/>
    <row r="93" s="167" customFormat="1" x14ac:dyDescent="0.2"/>
    <row r="94" s="167" customFormat="1" x14ac:dyDescent="0.2"/>
    <row r="95" s="167" customFormat="1" x14ac:dyDescent="0.2"/>
    <row r="96" s="167" customFormat="1" x14ac:dyDescent="0.2"/>
    <row r="97" s="167" customFormat="1" x14ac:dyDescent="0.2"/>
    <row r="98" s="167" customFormat="1" x14ac:dyDescent="0.2"/>
    <row r="99" s="167" customFormat="1" x14ac:dyDescent="0.2"/>
    <row r="100" s="167" customFormat="1" x14ac:dyDescent="0.2"/>
    <row r="101" s="167" customFormat="1" x14ac:dyDescent="0.2"/>
    <row r="102" s="167" customFormat="1" x14ac:dyDescent="0.2"/>
    <row r="103" s="167" customFormat="1" x14ac:dyDescent="0.2"/>
    <row r="104" s="167" customFormat="1" x14ac:dyDescent="0.2"/>
    <row r="105" s="167" customFormat="1" x14ac:dyDescent="0.2"/>
    <row r="106" s="167" customFormat="1" x14ac:dyDescent="0.2"/>
    <row r="107" s="167" customFormat="1" x14ac:dyDescent="0.2"/>
    <row r="108" s="167" customFormat="1" x14ac:dyDescent="0.2"/>
    <row r="109" s="167" customFormat="1" x14ac:dyDescent="0.2"/>
    <row r="110" s="167" customFormat="1" x14ac:dyDescent="0.2"/>
    <row r="111" s="167" customFormat="1" x14ac:dyDescent="0.2"/>
    <row r="112" s="167" customFormat="1" x14ac:dyDescent="0.2"/>
    <row r="113" s="167" customFormat="1" x14ac:dyDescent="0.2"/>
    <row r="114" s="167" customFormat="1" x14ac:dyDescent="0.2"/>
    <row r="115" s="167" customFormat="1" x14ac:dyDescent="0.2"/>
    <row r="116" s="167" customFormat="1" x14ac:dyDescent="0.2"/>
    <row r="117" s="167" customFormat="1" x14ac:dyDescent="0.2"/>
    <row r="118" s="167" customFormat="1" x14ac:dyDescent="0.2"/>
    <row r="119" s="167" customFormat="1" x14ac:dyDescent="0.2"/>
    <row r="120" s="167" customFormat="1" x14ac:dyDescent="0.2"/>
    <row r="121" s="167" customFormat="1" x14ac:dyDescent="0.2"/>
    <row r="122" s="167" customFormat="1" x14ac:dyDescent="0.2"/>
    <row r="123" s="167" customFormat="1" x14ac:dyDescent="0.2"/>
    <row r="124" s="167" customFormat="1" x14ac:dyDescent="0.2"/>
    <row r="125" s="167" customFormat="1" x14ac:dyDescent="0.2"/>
    <row r="126" s="167" customFormat="1" x14ac:dyDescent="0.2"/>
    <row r="127" s="167" customFormat="1" x14ac:dyDescent="0.2"/>
    <row r="128" s="167" customFormat="1" x14ac:dyDescent="0.2"/>
    <row r="129" s="167" customFormat="1" x14ac:dyDescent="0.2"/>
    <row r="130" s="167" customFormat="1" x14ac:dyDescent="0.2"/>
    <row r="131" s="167" customFormat="1" x14ac:dyDescent="0.2"/>
    <row r="132" s="167" customFormat="1" x14ac:dyDescent="0.2"/>
    <row r="133" s="167" customFormat="1" x14ac:dyDescent="0.2"/>
    <row r="134" s="167" customFormat="1" x14ac:dyDescent="0.2"/>
    <row r="135" s="167" customFormat="1" x14ac:dyDescent="0.2"/>
    <row r="136" s="167" customFormat="1" x14ac:dyDescent="0.2"/>
    <row r="137" s="167" customFormat="1" x14ac:dyDescent="0.2"/>
    <row r="138" s="167" customFormat="1" x14ac:dyDescent="0.2"/>
    <row r="139" s="167" customFormat="1" x14ac:dyDescent="0.2"/>
    <row r="140" s="167" customFormat="1" x14ac:dyDescent="0.2"/>
    <row r="141" s="167" customFormat="1" x14ac:dyDescent="0.2"/>
    <row r="142" s="167" customFormat="1" x14ac:dyDescent="0.2"/>
    <row r="143" s="167" customFormat="1" x14ac:dyDescent="0.2"/>
    <row r="144" s="167" customFormat="1" x14ac:dyDescent="0.2"/>
    <row r="145" s="167" customFormat="1" x14ac:dyDescent="0.2"/>
    <row r="146" s="167" customFormat="1" x14ac:dyDescent="0.2"/>
    <row r="147" s="167" customFormat="1" x14ac:dyDescent="0.2"/>
    <row r="148" s="167" customFormat="1" x14ac:dyDescent="0.2"/>
    <row r="149" s="167" customFormat="1" x14ac:dyDescent="0.2"/>
    <row r="150" s="167" customFormat="1" x14ac:dyDescent="0.2"/>
    <row r="151" s="167" customFormat="1" x14ac:dyDescent="0.2"/>
    <row r="152" s="167" customFormat="1" x14ac:dyDescent="0.2"/>
    <row r="153" s="167" customFormat="1" x14ac:dyDescent="0.2"/>
    <row r="154" s="167" customFormat="1" x14ac:dyDescent="0.2"/>
    <row r="155" s="167" customFormat="1" x14ac:dyDescent="0.2"/>
    <row r="156" s="167" customFormat="1" x14ac:dyDescent="0.2"/>
    <row r="157" s="167" customFormat="1" x14ac:dyDescent="0.2"/>
    <row r="158" s="167" customFormat="1" x14ac:dyDescent="0.2"/>
    <row r="159" s="167" customFormat="1" x14ac:dyDescent="0.2"/>
    <row r="160" s="167" customFormat="1" x14ac:dyDescent="0.2"/>
    <row r="161" s="167" customFormat="1" x14ac:dyDescent="0.2"/>
    <row r="162" s="167" customFormat="1" x14ac:dyDescent="0.2"/>
    <row r="163" s="167" customFormat="1" x14ac:dyDescent="0.2"/>
    <row r="164" s="167" customFormat="1" x14ac:dyDescent="0.2"/>
    <row r="165" s="167" customFormat="1" x14ac:dyDescent="0.2"/>
    <row r="166" s="167" customFormat="1" x14ac:dyDescent="0.2"/>
    <row r="167" s="167" customFormat="1" x14ac:dyDescent="0.2"/>
    <row r="168" s="167" customFormat="1" x14ac:dyDescent="0.2"/>
    <row r="169" s="167" customFormat="1" x14ac:dyDescent="0.2"/>
    <row r="170" s="167" customFormat="1" x14ac:dyDescent="0.2"/>
    <row r="171" s="167" customFormat="1" x14ac:dyDescent="0.2"/>
    <row r="172" s="167" customFormat="1" x14ac:dyDescent="0.2"/>
    <row r="173" s="167" customFormat="1" x14ac:dyDescent="0.2"/>
    <row r="174" s="167" customFormat="1" x14ac:dyDescent="0.2"/>
    <row r="175" s="167" customFormat="1" x14ac:dyDescent="0.2"/>
    <row r="176" s="167" customFormat="1" x14ac:dyDescent="0.2"/>
    <row r="177" s="167" customFormat="1" x14ac:dyDescent="0.2"/>
    <row r="178" s="167" customFormat="1" x14ac:dyDescent="0.2"/>
    <row r="179" s="167" customFormat="1" x14ac:dyDescent="0.2"/>
    <row r="180" s="167" customFormat="1" x14ac:dyDescent="0.2"/>
    <row r="181" s="167" customFormat="1" x14ac:dyDescent="0.2"/>
    <row r="182" s="167" customFormat="1" x14ac:dyDescent="0.2"/>
    <row r="183" s="167" customFormat="1" x14ac:dyDescent="0.2"/>
    <row r="184" s="167" customFormat="1" x14ac:dyDescent="0.2"/>
    <row r="185" s="167" customFormat="1" x14ac:dyDescent="0.2"/>
    <row r="186" s="167" customFormat="1" x14ac:dyDescent="0.2"/>
    <row r="187" s="167" customFormat="1" x14ac:dyDescent="0.2"/>
    <row r="188" s="167" customFormat="1" x14ac:dyDescent="0.2"/>
    <row r="189" s="167" customFormat="1" x14ac:dyDescent="0.2"/>
    <row r="190" s="167" customFormat="1" x14ac:dyDescent="0.2"/>
    <row r="191" s="167" customFormat="1" x14ac:dyDescent="0.2"/>
    <row r="192" s="167" customFormat="1" x14ac:dyDescent="0.2"/>
    <row r="193" s="167" customFormat="1" x14ac:dyDescent="0.2"/>
    <row r="194" s="167" customFormat="1" x14ac:dyDescent="0.2"/>
    <row r="195" s="167" customFormat="1" x14ac:dyDescent="0.2"/>
    <row r="196" s="167" customFormat="1" x14ac:dyDescent="0.2"/>
    <row r="197" s="167" customFormat="1" x14ac:dyDescent="0.2"/>
    <row r="198" s="167" customFormat="1" x14ac:dyDescent="0.2"/>
    <row r="199" s="167" customFormat="1" x14ac:dyDescent="0.2"/>
    <row r="200" s="167" customFormat="1" x14ac:dyDescent="0.2"/>
    <row r="201" s="167" customFormat="1" x14ac:dyDescent="0.2"/>
    <row r="202" s="167" customFormat="1" x14ac:dyDescent="0.2"/>
    <row r="203" s="167" customFormat="1" x14ac:dyDescent="0.2"/>
    <row r="204" s="167" customFormat="1" x14ac:dyDescent="0.2"/>
    <row r="205" s="167" customFormat="1" x14ac:dyDescent="0.2"/>
    <row r="206" s="167" customFormat="1" x14ac:dyDescent="0.2"/>
    <row r="207" s="167" customFormat="1" x14ac:dyDescent="0.2"/>
    <row r="208" s="167" customFormat="1" x14ac:dyDescent="0.2"/>
    <row r="209" s="167" customFormat="1" x14ac:dyDescent="0.2"/>
    <row r="210" s="167" customFormat="1" x14ac:dyDescent="0.2"/>
    <row r="211" s="167" customFormat="1" x14ac:dyDescent="0.2"/>
    <row r="212" s="167" customFormat="1" x14ac:dyDescent="0.2"/>
    <row r="213" s="167" customFormat="1" x14ac:dyDescent="0.2"/>
    <row r="214" s="167" customFormat="1" x14ac:dyDescent="0.2"/>
    <row r="215" s="167" customFormat="1" x14ac:dyDescent="0.2"/>
    <row r="216" s="167" customFormat="1" x14ac:dyDescent="0.2"/>
    <row r="217" s="167" customFormat="1" x14ac:dyDescent="0.2"/>
    <row r="218" s="167" customFormat="1" x14ac:dyDescent="0.2"/>
    <row r="219" s="167" customFormat="1" x14ac:dyDescent="0.2"/>
    <row r="220" s="167" customFormat="1" x14ac:dyDescent="0.2"/>
    <row r="221" s="167" customFormat="1" x14ac:dyDescent="0.2"/>
    <row r="222" s="167" customFormat="1" x14ac:dyDescent="0.2"/>
    <row r="223" s="167" customFormat="1" x14ac:dyDescent="0.2"/>
    <row r="224" s="167" customFormat="1" x14ac:dyDescent="0.2"/>
    <row r="225" s="167" customFormat="1" x14ac:dyDescent="0.2"/>
    <row r="226" s="167" customFormat="1" x14ac:dyDescent="0.2"/>
    <row r="227" s="167" customFormat="1" x14ac:dyDescent="0.2"/>
    <row r="228" s="167" customFormat="1" x14ac:dyDescent="0.2"/>
    <row r="229" s="167" customFormat="1" x14ac:dyDescent="0.2"/>
    <row r="230" s="167" customFormat="1" x14ac:dyDescent="0.2"/>
    <row r="231" s="167" customFormat="1" x14ac:dyDescent="0.2"/>
    <row r="232" s="167" customFormat="1" x14ac:dyDescent="0.2"/>
    <row r="233" s="167" customFormat="1" x14ac:dyDescent="0.2"/>
    <row r="234" s="167" customFormat="1" x14ac:dyDescent="0.2"/>
    <row r="235" s="167" customFormat="1" x14ac:dyDescent="0.2"/>
    <row r="236" s="167" customFormat="1" x14ac:dyDescent="0.2"/>
    <row r="237" s="167" customFormat="1" x14ac:dyDescent="0.2"/>
    <row r="238" s="167" customFormat="1" x14ac:dyDescent="0.2"/>
    <row r="239" s="167" customFormat="1" x14ac:dyDescent="0.2"/>
    <row r="240" s="167" customFormat="1" x14ac:dyDescent="0.2"/>
    <row r="241" s="167" customFormat="1" x14ac:dyDescent="0.2"/>
    <row r="242" s="167" customFormat="1" x14ac:dyDescent="0.2"/>
    <row r="243" s="167" customFormat="1" x14ac:dyDescent="0.2"/>
    <row r="244" s="167" customFormat="1" x14ac:dyDescent="0.2"/>
    <row r="245" s="167" customFormat="1" x14ac:dyDescent="0.2"/>
    <row r="246" s="167" customFormat="1" x14ac:dyDescent="0.2"/>
    <row r="247" s="167" customFormat="1" x14ac:dyDescent="0.2"/>
    <row r="248" s="167" customFormat="1" x14ac:dyDescent="0.2"/>
    <row r="249" s="167" customFormat="1" x14ac:dyDescent="0.2"/>
    <row r="250" s="167" customFormat="1" x14ac:dyDescent="0.2"/>
    <row r="251" s="167" customFormat="1" x14ac:dyDescent="0.2"/>
    <row r="252" s="167" customFormat="1" x14ac:dyDescent="0.2"/>
    <row r="253" s="167" customFormat="1" x14ac:dyDescent="0.2"/>
    <row r="254" s="167" customFormat="1" x14ac:dyDescent="0.2"/>
    <row r="255" s="167" customFormat="1" x14ac:dyDescent="0.2"/>
    <row r="256" s="167" customFormat="1" x14ac:dyDescent="0.2"/>
    <row r="257" s="167" customFormat="1" x14ac:dyDescent="0.2"/>
    <row r="258" s="167" customFormat="1" x14ac:dyDescent="0.2"/>
    <row r="259" s="167" customFormat="1" x14ac:dyDescent="0.2"/>
    <row r="260" s="167" customFormat="1" x14ac:dyDescent="0.2"/>
    <row r="261" s="167" customFormat="1" x14ac:dyDescent="0.2"/>
    <row r="262" s="87" customFormat="1" x14ac:dyDescent="0.2"/>
    <row r="263" s="87" customFormat="1" x14ac:dyDescent="0.2"/>
    <row r="264" s="87" customFormat="1" x14ac:dyDescent="0.2"/>
    <row r="265" s="87" customFormat="1" x14ac:dyDescent="0.2"/>
    <row r="266" s="87" customFormat="1" x14ac:dyDescent="0.2"/>
    <row r="267" s="87" customFormat="1" x14ac:dyDescent="0.2"/>
    <row r="268" s="87" customFormat="1" x14ac:dyDescent="0.2"/>
    <row r="269" s="87" customFormat="1" x14ac:dyDescent="0.2"/>
    <row r="270" s="87" customFormat="1" x14ac:dyDescent="0.2"/>
    <row r="271" s="87" customFormat="1" x14ac:dyDescent="0.2"/>
    <row r="272" s="87" customFormat="1" x14ac:dyDescent="0.2"/>
    <row r="273" s="87" customFormat="1" x14ac:dyDescent="0.2"/>
    <row r="274" s="87" customFormat="1" x14ac:dyDescent="0.2"/>
    <row r="275" s="87" customFormat="1" x14ac:dyDescent="0.2"/>
    <row r="276" s="87" customFormat="1" x14ac:dyDescent="0.2"/>
    <row r="277" s="87" customFormat="1" x14ac:dyDescent="0.2"/>
    <row r="278" s="87" customFormat="1" x14ac:dyDescent="0.2"/>
    <row r="279" s="87" customFormat="1" x14ac:dyDescent="0.2"/>
    <row r="280" s="87" customFormat="1" x14ac:dyDescent="0.2"/>
    <row r="281" s="87" customFormat="1" x14ac:dyDescent="0.2"/>
    <row r="282" s="87" customFormat="1" x14ac:dyDescent="0.2"/>
    <row r="283" s="87" customFormat="1" x14ac:dyDescent="0.2"/>
    <row r="284" s="87" customFormat="1" x14ac:dyDescent="0.2"/>
    <row r="285" s="87" customFormat="1" x14ac:dyDescent="0.2"/>
    <row r="286" s="87" customFormat="1" x14ac:dyDescent="0.2"/>
    <row r="287" s="87" customFormat="1" x14ac:dyDescent="0.2"/>
    <row r="288" s="87" customFormat="1" x14ac:dyDescent="0.2"/>
    <row r="289" s="87" customFormat="1" x14ac:dyDescent="0.2"/>
    <row r="290" s="87" customFormat="1" x14ac:dyDescent="0.2"/>
    <row r="291" s="87" customFormat="1" x14ac:dyDescent="0.2"/>
    <row r="292" s="87" customFormat="1" x14ac:dyDescent="0.2"/>
    <row r="293" s="87" customFormat="1" x14ac:dyDescent="0.2"/>
    <row r="294" s="87" customFormat="1" x14ac:dyDescent="0.2"/>
    <row r="295" s="87" customFormat="1" x14ac:dyDescent="0.2"/>
    <row r="296" s="87" customFormat="1" x14ac:dyDescent="0.2"/>
    <row r="297" s="87" customFormat="1" x14ac:dyDescent="0.2"/>
    <row r="298" s="87" customFormat="1" x14ac:dyDescent="0.2"/>
    <row r="299" s="87" customFormat="1" x14ac:dyDescent="0.2"/>
    <row r="300" s="87" customFormat="1" x14ac:dyDescent="0.2"/>
    <row r="301" s="87" customFormat="1" x14ac:dyDescent="0.2"/>
    <row r="302" s="87" customFormat="1" x14ac:dyDescent="0.2"/>
    <row r="303" s="87" customFormat="1" x14ac:dyDescent="0.2"/>
    <row r="304" s="87" customFormat="1" x14ac:dyDescent="0.2"/>
    <row r="305" s="87" customFormat="1" x14ac:dyDescent="0.2"/>
    <row r="306" s="87" customFormat="1" x14ac:dyDescent="0.2"/>
    <row r="307" s="87" customFormat="1" x14ac:dyDescent="0.2"/>
    <row r="308" s="87" customFormat="1" x14ac:dyDescent="0.2"/>
    <row r="309" s="87" customFormat="1" x14ac:dyDescent="0.2"/>
    <row r="310" s="87" customFormat="1" x14ac:dyDescent="0.2"/>
    <row r="311" s="87" customFormat="1" x14ac:dyDescent="0.2"/>
    <row r="312" s="87" customFormat="1" x14ac:dyDescent="0.2"/>
    <row r="313" s="87" customFormat="1" x14ac:dyDescent="0.2"/>
    <row r="314" s="87" customFormat="1" x14ac:dyDescent="0.2"/>
    <row r="315" s="87" customFormat="1" x14ac:dyDescent="0.2"/>
    <row r="316" s="87" customFormat="1" x14ac:dyDescent="0.2"/>
    <row r="317" s="87" customFormat="1" x14ac:dyDescent="0.2"/>
    <row r="318" s="87" customFormat="1" x14ac:dyDescent="0.2"/>
    <row r="319" s="87" customFormat="1" x14ac:dyDescent="0.2"/>
    <row r="320" s="87" customFormat="1" x14ac:dyDescent="0.2"/>
    <row r="321" s="87" customFormat="1" x14ac:dyDescent="0.2"/>
    <row r="322" s="87" customFormat="1" x14ac:dyDescent="0.2"/>
    <row r="323" s="87" customFormat="1" x14ac:dyDescent="0.2"/>
    <row r="324" s="87" customFormat="1" x14ac:dyDescent="0.2"/>
    <row r="325" s="87" customFormat="1" x14ac:dyDescent="0.2"/>
    <row r="326" s="87" customFormat="1" x14ac:dyDescent="0.2"/>
    <row r="327" s="87" customFormat="1" x14ac:dyDescent="0.2"/>
    <row r="328" s="87" customFormat="1" x14ac:dyDescent="0.2"/>
    <row r="329" s="87" customFormat="1" x14ac:dyDescent="0.2"/>
    <row r="330" s="87" customFormat="1" x14ac:dyDescent="0.2"/>
    <row r="331" s="87" customFormat="1" x14ac:dyDescent="0.2"/>
    <row r="332" s="87" customFormat="1" x14ac:dyDescent="0.2"/>
    <row r="333" s="87" customFormat="1" x14ac:dyDescent="0.2"/>
    <row r="334" s="87" customFormat="1" x14ac:dyDescent="0.2"/>
    <row r="335" s="87" customFormat="1" x14ac:dyDescent="0.2"/>
    <row r="336" s="87" customFormat="1" x14ac:dyDescent="0.2"/>
    <row r="337" s="87" customFormat="1" x14ac:dyDescent="0.2"/>
    <row r="338" s="87" customFormat="1" x14ac:dyDescent="0.2"/>
    <row r="339" s="87" customFormat="1" x14ac:dyDescent="0.2"/>
    <row r="340" s="87" customFormat="1" x14ac:dyDescent="0.2"/>
    <row r="341" s="87" customFormat="1" x14ac:dyDescent="0.2"/>
    <row r="342" s="87" customFormat="1" x14ac:dyDescent="0.2"/>
    <row r="343" s="87" customFormat="1" x14ac:dyDescent="0.2"/>
    <row r="344" s="87" customFormat="1" x14ac:dyDescent="0.2"/>
    <row r="345" s="87" customFormat="1" x14ac:dyDescent="0.2"/>
    <row r="346" s="87" customFormat="1" x14ac:dyDescent="0.2"/>
    <row r="347" s="87" customFormat="1" x14ac:dyDescent="0.2"/>
    <row r="348" s="87" customFormat="1" x14ac:dyDescent="0.2"/>
    <row r="349" s="87" customFormat="1" x14ac:dyDescent="0.2"/>
    <row r="350" s="87" customFormat="1" x14ac:dyDescent="0.2"/>
    <row r="351" s="87" customFormat="1" x14ac:dyDescent="0.2"/>
    <row r="352" s="87" customFormat="1" x14ac:dyDescent="0.2"/>
    <row r="353" s="87" customFormat="1" x14ac:dyDescent="0.2"/>
    <row r="354" s="87" customFormat="1" x14ac:dyDescent="0.2"/>
    <row r="355" s="87" customFormat="1" x14ac:dyDescent="0.2"/>
    <row r="356" s="87" customFormat="1" x14ac:dyDescent="0.2"/>
    <row r="357" s="87" customFormat="1" x14ac:dyDescent="0.2"/>
    <row r="358" s="87" customFormat="1" x14ac:dyDescent="0.2"/>
    <row r="359" s="87" customFormat="1" x14ac:dyDescent="0.2"/>
    <row r="360" s="87" customFormat="1" x14ac:dyDescent="0.2"/>
    <row r="361" s="87" customFormat="1" x14ac:dyDescent="0.2"/>
    <row r="362" s="87" customFormat="1" x14ac:dyDescent="0.2"/>
    <row r="363" s="87" customFormat="1" x14ac:dyDescent="0.2"/>
    <row r="364" s="87" customFormat="1" x14ac:dyDescent="0.2"/>
    <row r="365" s="87" customFormat="1" x14ac:dyDescent="0.2"/>
    <row r="366" s="87" customFormat="1" x14ac:dyDescent="0.2"/>
    <row r="367" s="87" customFormat="1" x14ac:dyDescent="0.2"/>
    <row r="368" s="87" customFormat="1" x14ac:dyDescent="0.2"/>
    <row r="369" s="87" customFormat="1" x14ac:dyDescent="0.2"/>
    <row r="370" s="87" customFormat="1" x14ac:dyDescent="0.2"/>
    <row r="371" s="87" customFormat="1" x14ac:dyDescent="0.2"/>
    <row r="372" s="87" customFormat="1" x14ac:dyDescent="0.2"/>
    <row r="373" s="87" customFormat="1" x14ac:dyDescent="0.2"/>
    <row r="374" s="87" customFormat="1" x14ac:dyDescent="0.2"/>
    <row r="375" s="87" customFormat="1" x14ac:dyDescent="0.2"/>
    <row r="376" s="87" customFormat="1" x14ac:dyDescent="0.2"/>
    <row r="377" s="87" customFormat="1" x14ac:dyDescent="0.2"/>
    <row r="378" s="87" customFormat="1" x14ac:dyDescent="0.2"/>
    <row r="379" s="87" customFormat="1" x14ac:dyDescent="0.2"/>
    <row r="380" s="87" customFormat="1" x14ac:dyDescent="0.2"/>
    <row r="381" s="87" customFormat="1" x14ac:dyDescent="0.2"/>
    <row r="382" s="87" customFormat="1" x14ac:dyDescent="0.2"/>
    <row r="383" s="87" customFormat="1" x14ac:dyDescent="0.2"/>
    <row r="384" s="87" customFormat="1" x14ac:dyDescent="0.2"/>
    <row r="385" s="87" customFormat="1" x14ac:dyDescent="0.2"/>
    <row r="386" s="87" customFormat="1" x14ac:dyDescent="0.2"/>
    <row r="387" s="87" customFormat="1" x14ac:dyDescent="0.2"/>
    <row r="388" s="87" customFormat="1" x14ac:dyDescent="0.2"/>
    <row r="389" s="87" customFormat="1" x14ac:dyDescent="0.2"/>
    <row r="390" s="87" customFormat="1" x14ac:dyDescent="0.2"/>
    <row r="391" s="87" customFormat="1" x14ac:dyDescent="0.2"/>
    <row r="392" s="87" customFormat="1" x14ac:dyDescent="0.2"/>
    <row r="393" s="87" customFormat="1" x14ac:dyDescent="0.2"/>
    <row r="394" s="87" customFormat="1" x14ac:dyDescent="0.2"/>
    <row r="395" s="87" customFormat="1" x14ac:dyDescent="0.2"/>
    <row r="396" s="87" customFormat="1" x14ac:dyDescent="0.2"/>
    <row r="397" s="87" customFormat="1" x14ac:dyDescent="0.2"/>
    <row r="398" s="87" customFormat="1" x14ac:dyDescent="0.2"/>
    <row r="399" s="87" customFormat="1" x14ac:dyDescent="0.2"/>
    <row r="400" s="87" customFormat="1" x14ac:dyDescent="0.2"/>
    <row r="401" s="87" customFormat="1" x14ac:dyDescent="0.2"/>
    <row r="402" s="87" customFormat="1" x14ac:dyDescent="0.2"/>
    <row r="403" s="87" customFormat="1" x14ac:dyDescent="0.2"/>
    <row r="404" s="87" customFormat="1" x14ac:dyDescent="0.2"/>
    <row r="405" s="87" customFormat="1" x14ac:dyDescent="0.2"/>
    <row r="406" s="87" customFormat="1" x14ac:dyDescent="0.2"/>
    <row r="407" s="87" customFormat="1" x14ac:dyDescent="0.2"/>
    <row r="408" s="87" customFormat="1" x14ac:dyDescent="0.2"/>
    <row r="409" s="87" customFormat="1" x14ac:dyDescent="0.2"/>
    <row r="410" s="87" customFormat="1" x14ac:dyDescent="0.2"/>
    <row r="411" s="87" customFormat="1" x14ac:dyDescent="0.2"/>
    <row r="412" s="87" customFormat="1" x14ac:dyDescent="0.2"/>
    <row r="413" s="87" customFormat="1" x14ac:dyDescent="0.2"/>
    <row r="414" s="87" customFormat="1" x14ac:dyDescent="0.2"/>
    <row r="415" s="87" customFormat="1" x14ac:dyDescent="0.2"/>
    <row r="416" s="87" customFormat="1" x14ac:dyDescent="0.2"/>
    <row r="417" s="87" customFormat="1" x14ac:dyDescent="0.2"/>
    <row r="418" s="87" customFormat="1" x14ac:dyDescent="0.2"/>
    <row r="419" s="87" customFormat="1" x14ac:dyDescent="0.2"/>
    <row r="420" s="87" customFormat="1" x14ac:dyDescent="0.2"/>
    <row r="421" s="87" customFormat="1" x14ac:dyDescent="0.2"/>
    <row r="422" s="87" customFormat="1" x14ac:dyDescent="0.2"/>
    <row r="423" s="87" customFormat="1" x14ac:dyDescent="0.2"/>
    <row r="424" s="87" customFormat="1" x14ac:dyDescent="0.2"/>
    <row r="425" s="87" customFormat="1" x14ac:dyDescent="0.2"/>
    <row r="426" s="87" customFormat="1" x14ac:dyDescent="0.2"/>
    <row r="427" s="87" customFormat="1" x14ac:dyDescent="0.2"/>
    <row r="428" s="87" customFormat="1" x14ac:dyDescent="0.2"/>
    <row r="429" s="87" customFormat="1" x14ac:dyDescent="0.2"/>
    <row r="430" s="87" customFormat="1" x14ac:dyDescent="0.2"/>
    <row r="431" s="87" customFormat="1" x14ac:dyDescent="0.2"/>
    <row r="432" s="87" customFormat="1" x14ac:dyDescent="0.2"/>
    <row r="433" s="87" customFormat="1" x14ac:dyDescent="0.2"/>
    <row r="434" s="87" customFormat="1" x14ac:dyDescent="0.2"/>
    <row r="435" s="87" customFormat="1" x14ac:dyDescent="0.2"/>
    <row r="436" s="87" customFormat="1" x14ac:dyDescent="0.2"/>
    <row r="437" s="87" customFormat="1" x14ac:dyDescent="0.2"/>
    <row r="438" s="87" customFormat="1" x14ac:dyDescent="0.2"/>
  </sheetData>
  <mergeCells count="2">
    <mergeCell ref="A18:I18"/>
    <mergeCell ref="A19:I19"/>
  </mergeCells>
  <pageMargins left="0.9055118110236221" right="0.70866141732283472" top="1.9291338582677167" bottom="0.74803149606299213" header="0.31496062992125984" footer="0.31496062992125984"/>
  <pageSetup paperSize="9" orientation="portrait" horizontalDpi="2400" verticalDpi="2400" r:id="rId1"/>
  <headerFooter>
    <oddHeader xml:space="preserve">&amp;R&amp;"Arial,Bold" </oddHeader>
    <oddFooter>2</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7"/>
  <dimension ref="A1:N438"/>
  <sheetViews>
    <sheetView workbookViewId="0">
      <selection sqref="A1:F1"/>
    </sheetView>
  </sheetViews>
  <sheetFormatPr defaultRowHeight="12.75" x14ac:dyDescent="0.2"/>
  <cols>
    <col min="1" max="1" width="8.7109375" customWidth="1"/>
    <col min="2" max="2" width="67.140625" customWidth="1"/>
    <col min="3" max="3" width="11.5703125" customWidth="1"/>
    <col min="4" max="4" width="15.28515625" customWidth="1"/>
    <col min="5" max="5" width="17.28515625" customWidth="1"/>
    <col min="6" max="6" width="27.140625" customWidth="1"/>
    <col min="7" max="7" width="7.7109375" customWidth="1"/>
    <col min="8" max="8" width="15.42578125" customWidth="1"/>
    <col min="9" max="21" width="7.7109375" customWidth="1"/>
  </cols>
  <sheetData>
    <row r="1" spans="1:14" s="128" customFormat="1" ht="22.5" customHeight="1" thickTop="1" x14ac:dyDescent="0.2">
      <c r="A1" s="706" t="s">
        <v>91</v>
      </c>
      <c r="B1" s="707"/>
      <c r="C1" s="707"/>
      <c r="D1" s="707"/>
      <c r="E1" s="707"/>
      <c r="F1" s="707"/>
      <c r="G1" s="126"/>
      <c r="H1" s="126"/>
      <c r="I1" s="126"/>
      <c r="J1" s="126"/>
      <c r="K1" s="126"/>
      <c r="L1" s="127"/>
    </row>
    <row r="2" spans="1:14" s="128" customFormat="1" ht="37.5" customHeight="1" x14ac:dyDescent="0.2">
      <c r="A2" s="129" t="s">
        <v>35</v>
      </c>
      <c r="B2" s="130" t="s">
        <v>36</v>
      </c>
      <c r="C2" s="130" t="s">
        <v>59</v>
      </c>
      <c r="D2" s="130" t="s">
        <v>37</v>
      </c>
      <c r="E2" s="131" t="s">
        <v>60</v>
      </c>
      <c r="F2" s="131" t="s">
        <v>56</v>
      </c>
      <c r="G2" s="132"/>
      <c r="H2" s="132"/>
      <c r="I2" s="132"/>
      <c r="J2" s="132"/>
      <c r="K2" s="132"/>
      <c r="L2" s="133"/>
    </row>
    <row r="3" spans="1:14" s="128" customFormat="1" ht="26.25" customHeight="1" x14ac:dyDescent="0.2">
      <c r="A3" s="129"/>
      <c r="B3" s="134" t="s">
        <v>38</v>
      </c>
      <c r="C3" s="130"/>
      <c r="D3" s="130"/>
      <c r="E3" s="131"/>
      <c r="F3" s="131"/>
      <c r="G3" s="132"/>
      <c r="H3" s="132"/>
      <c r="I3" s="132"/>
      <c r="J3" s="132"/>
      <c r="K3" s="132"/>
      <c r="L3" s="133"/>
    </row>
    <row r="4" spans="1:14" s="145" customFormat="1" ht="174" customHeight="1" x14ac:dyDescent="0.2">
      <c r="A4" s="140" t="s">
        <v>62</v>
      </c>
      <c r="B4" s="141" t="s">
        <v>121</v>
      </c>
      <c r="C4" s="142"/>
      <c r="D4" s="151"/>
      <c r="E4" s="148"/>
      <c r="F4" s="144">
        <f t="shared" ref="F4:F10" si="0">D4*E4</f>
        <v>0</v>
      </c>
      <c r="G4" s="135"/>
      <c r="H4" s="135"/>
      <c r="I4" s="135"/>
      <c r="J4" s="135"/>
      <c r="K4" s="135"/>
      <c r="L4" s="138"/>
    </row>
    <row r="5" spans="1:14" s="150" customFormat="1" ht="15" customHeight="1" x14ac:dyDescent="0.2">
      <c r="A5" s="146" t="s">
        <v>64</v>
      </c>
      <c r="B5" s="147" t="s">
        <v>86</v>
      </c>
      <c r="C5" s="142" t="s">
        <v>9</v>
      </c>
      <c r="D5" s="148">
        <f>'School Building'!H13</f>
        <v>935.35</v>
      </c>
      <c r="E5" s="148">
        <v>580</v>
      </c>
      <c r="F5" s="144">
        <f t="shared" si="0"/>
        <v>542503</v>
      </c>
      <c r="G5" s="149">
        <f>D5*1.5%</f>
        <v>14.030250000000001</v>
      </c>
      <c r="H5" s="149">
        <v>223</v>
      </c>
      <c r="I5" s="149">
        <f>G5*H5</f>
        <v>3128.74575</v>
      </c>
      <c r="J5" s="135"/>
      <c r="K5" s="135"/>
      <c r="L5" s="153"/>
      <c r="M5" s="150">
        <f>(D5*1.5%)*223</f>
        <v>3128.74575</v>
      </c>
    </row>
    <row r="6" spans="1:14" s="150" customFormat="1" ht="15" customHeight="1" x14ac:dyDescent="0.2">
      <c r="A6" s="146" t="s">
        <v>75</v>
      </c>
      <c r="B6" s="147" t="s">
        <v>160</v>
      </c>
      <c r="C6" s="142" t="s">
        <v>9</v>
      </c>
      <c r="D6" s="148">
        <f>'School Building'!H31</f>
        <v>920.71875</v>
      </c>
      <c r="E6" s="148">
        <v>580</v>
      </c>
      <c r="F6" s="144">
        <f t="shared" si="0"/>
        <v>534016.875</v>
      </c>
      <c r="G6" s="149">
        <f>D6*1%</f>
        <v>9.2071874999999999</v>
      </c>
      <c r="H6" s="149">
        <v>223</v>
      </c>
      <c r="I6" s="149">
        <f>G6*H6</f>
        <v>2053.2028125000002</v>
      </c>
      <c r="J6" s="135"/>
      <c r="K6" s="135"/>
      <c r="L6" s="153"/>
      <c r="M6" s="150">
        <f t="shared" ref="M6:M10" si="1">(D6*1.5%)*223</f>
        <v>3079.80421875</v>
      </c>
    </row>
    <row r="7" spans="1:14" s="150" customFormat="1" ht="15" customHeight="1" x14ac:dyDescent="0.2">
      <c r="A7" s="146" t="s">
        <v>76</v>
      </c>
      <c r="B7" s="147" t="s">
        <v>161</v>
      </c>
      <c r="C7" s="142" t="s">
        <v>9</v>
      </c>
      <c r="D7" s="148">
        <f>'School Building'!H37</f>
        <v>897.1</v>
      </c>
      <c r="E7" s="148">
        <v>580</v>
      </c>
      <c r="F7" s="144">
        <f t="shared" si="0"/>
        <v>520318</v>
      </c>
      <c r="G7" s="149">
        <f>D7*2.5%</f>
        <v>22.427500000000002</v>
      </c>
      <c r="H7" s="149">
        <v>223</v>
      </c>
      <c r="I7" s="149">
        <f>G7*H7</f>
        <v>5001.3325000000004</v>
      </c>
      <c r="J7" s="135"/>
      <c r="K7" s="135"/>
      <c r="L7" s="153"/>
      <c r="M7" s="150">
        <f t="shared" si="1"/>
        <v>3000.7995000000001</v>
      </c>
    </row>
    <row r="8" spans="1:14" s="150" customFormat="1" ht="15" customHeight="1" x14ac:dyDescent="0.2">
      <c r="A8" s="146" t="s">
        <v>77</v>
      </c>
      <c r="B8" s="147" t="s">
        <v>162</v>
      </c>
      <c r="C8" s="142" t="s">
        <v>9</v>
      </c>
      <c r="D8" s="148">
        <f>'School Building'!H42</f>
        <v>4128.43</v>
      </c>
      <c r="E8" s="148">
        <v>580</v>
      </c>
      <c r="F8" s="144">
        <f t="shared" si="0"/>
        <v>2394489.4000000004</v>
      </c>
      <c r="G8" s="149">
        <f>D8*1%</f>
        <v>41.284300000000002</v>
      </c>
      <c r="H8" s="149">
        <v>223</v>
      </c>
      <c r="I8" s="149">
        <f>G8*H8</f>
        <v>9206.3989000000001</v>
      </c>
      <c r="J8" s="135"/>
      <c r="K8" s="135"/>
      <c r="L8" s="153"/>
      <c r="M8" s="150">
        <f t="shared" si="1"/>
        <v>13809.59835</v>
      </c>
    </row>
    <row r="9" spans="1:14" s="150" customFormat="1" ht="15" customHeight="1" x14ac:dyDescent="0.2">
      <c r="A9" s="146" t="s">
        <v>78</v>
      </c>
      <c r="B9" s="147" t="s">
        <v>210</v>
      </c>
      <c r="C9" s="142" t="s">
        <v>9</v>
      </c>
      <c r="D9" s="148">
        <f>'School Building'!H17</f>
        <v>0</v>
      </c>
      <c r="E9" s="148">
        <v>580</v>
      </c>
      <c r="F9" s="144">
        <f t="shared" ref="F9" si="2">D9*E9</f>
        <v>0</v>
      </c>
      <c r="G9" s="149">
        <f>D9*1%</f>
        <v>0</v>
      </c>
      <c r="H9" s="149">
        <v>223</v>
      </c>
      <c r="I9" s="149">
        <f t="shared" ref="I9" si="3">G9*H9</f>
        <v>0</v>
      </c>
      <c r="J9" s="135"/>
      <c r="K9" s="135"/>
      <c r="L9" s="153"/>
      <c r="M9" s="150">
        <f t="shared" si="1"/>
        <v>0</v>
      </c>
    </row>
    <row r="10" spans="1:14" s="150" customFormat="1" ht="15" customHeight="1" x14ac:dyDescent="0.2">
      <c r="A10" s="146" t="s">
        <v>211</v>
      </c>
      <c r="B10" s="147" t="s">
        <v>87</v>
      </c>
      <c r="C10" s="142" t="s">
        <v>9</v>
      </c>
      <c r="D10" s="148">
        <f>'School Building'!H47</f>
        <v>272</v>
      </c>
      <c r="E10" s="148">
        <v>580</v>
      </c>
      <c r="F10" s="144">
        <f t="shared" si="0"/>
        <v>157760</v>
      </c>
      <c r="G10" s="149">
        <f>D10*1%</f>
        <v>2.72</v>
      </c>
      <c r="H10" s="149">
        <v>223</v>
      </c>
      <c r="I10" s="149">
        <f>G10*H10</f>
        <v>606.56000000000006</v>
      </c>
      <c r="J10" s="135">
        <f>SUM(I5:I10)</f>
        <v>19996.2399625</v>
      </c>
      <c r="K10" s="135"/>
      <c r="L10" s="153"/>
      <c r="M10" s="150">
        <f t="shared" si="1"/>
        <v>909.84</v>
      </c>
    </row>
    <row r="11" spans="1:14" s="145" customFormat="1" ht="115.5" customHeight="1" x14ac:dyDescent="0.2">
      <c r="A11" s="140" t="s">
        <v>66</v>
      </c>
      <c r="B11" s="141" t="s">
        <v>80</v>
      </c>
      <c r="C11" s="142"/>
      <c r="D11" s="148"/>
      <c r="E11" s="148"/>
      <c r="F11" s="144"/>
      <c r="G11" s="132">
        <v>148</v>
      </c>
      <c r="H11" s="132">
        <v>320</v>
      </c>
      <c r="I11" s="137"/>
      <c r="J11" s="135"/>
      <c r="K11" s="135"/>
      <c r="L11" s="138"/>
    </row>
    <row r="12" spans="1:14" s="150" customFormat="1" ht="15" customHeight="1" x14ac:dyDescent="0.2">
      <c r="A12" s="146" t="s">
        <v>64</v>
      </c>
      <c r="B12" s="147" t="s">
        <v>88</v>
      </c>
      <c r="C12" s="142" t="s">
        <v>81</v>
      </c>
      <c r="D12" s="148">
        <f>J10</f>
        <v>19996.2399625</v>
      </c>
      <c r="E12" s="148">
        <v>285</v>
      </c>
      <c r="F12" s="144">
        <f t="shared" ref="F12:F17" si="4">D12*E12</f>
        <v>5698928.3893125001</v>
      </c>
      <c r="G12" s="142" t="s">
        <v>81</v>
      </c>
      <c r="H12" s="132">
        <v>260</v>
      </c>
      <c r="I12" s="149"/>
      <c r="J12" s="135"/>
      <c r="K12" s="135"/>
      <c r="L12" s="153"/>
      <c r="N12" s="145">
        <f>SUM(M5:M10)</f>
        <v>23928.787818749999</v>
      </c>
    </row>
    <row r="13" spans="1:14" s="145" customFormat="1" ht="46.5" customHeight="1" x14ac:dyDescent="0.2">
      <c r="A13" s="140" t="s">
        <v>68</v>
      </c>
      <c r="B13" s="141" t="s">
        <v>89</v>
      </c>
      <c r="C13" s="142"/>
      <c r="D13" s="148"/>
      <c r="E13" s="148"/>
      <c r="F13" s="144"/>
      <c r="G13" s="147" t="s">
        <v>206</v>
      </c>
      <c r="H13" s="148">
        <v>520</v>
      </c>
      <c r="I13" s="135"/>
      <c r="J13" s="135"/>
      <c r="K13" s="135"/>
      <c r="L13" s="138"/>
    </row>
    <row r="14" spans="1:14" s="150" customFormat="1" ht="15" customHeight="1" x14ac:dyDescent="0.2">
      <c r="A14" s="146" t="s">
        <v>64</v>
      </c>
      <c r="B14" s="147" t="s">
        <v>88</v>
      </c>
      <c r="C14" s="142" t="s">
        <v>9</v>
      </c>
      <c r="D14" s="148">
        <f>'School Building'!H24</f>
        <v>28005.412499999999</v>
      </c>
      <c r="E14" s="148">
        <v>590</v>
      </c>
      <c r="F14" s="144">
        <f t="shared" ref="F14" si="5">D14*E14</f>
        <v>16523193.375</v>
      </c>
      <c r="G14" s="149" t="s">
        <v>207</v>
      </c>
      <c r="H14" s="149">
        <v>520</v>
      </c>
      <c r="I14" s="149"/>
      <c r="J14" s="135"/>
      <c r="K14" s="135"/>
      <c r="L14" s="153"/>
    </row>
    <row r="15" spans="1:14" s="145" customFormat="1" ht="141" customHeight="1" x14ac:dyDescent="0.2">
      <c r="A15" s="140" t="s">
        <v>69</v>
      </c>
      <c r="B15" s="141" t="s">
        <v>94</v>
      </c>
      <c r="C15" s="142" t="s">
        <v>18</v>
      </c>
      <c r="D15" s="148">
        <f>'School Building'!H7</f>
        <v>8256</v>
      </c>
      <c r="E15" s="148">
        <v>20</v>
      </c>
      <c r="F15" s="144">
        <f>D15*E15</f>
        <v>165120</v>
      </c>
      <c r="G15" s="135" t="s">
        <v>208</v>
      </c>
      <c r="H15" s="135">
        <v>75</v>
      </c>
      <c r="I15" s="135"/>
      <c r="J15" s="135"/>
      <c r="K15" s="135"/>
      <c r="L15" s="138"/>
    </row>
    <row r="16" spans="1:14" s="145" customFormat="1" ht="36.75" customHeight="1" x14ac:dyDescent="0.2">
      <c r="A16" s="140" t="s">
        <v>71</v>
      </c>
      <c r="B16" s="141" t="s">
        <v>167</v>
      </c>
      <c r="C16" s="142" t="s">
        <v>9</v>
      </c>
      <c r="D16" s="148">
        <f>'School Building'!H60</f>
        <v>4128.43</v>
      </c>
      <c r="E16" s="148">
        <v>75</v>
      </c>
      <c r="F16" s="144">
        <f t="shared" ref="F16" si="6">D16*E16</f>
        <v>309632.25</v>
      </c>
      <c r="G16" s="135"/>
      <c r="H16" s="135"/>
      <c r="I16" s="135"/>
      <c r="J16" s="135"/>
      <c r="K16" s="135"/>
      <c r="L16" s="138"/>
    </row>
    <row r="17" spans="1:12" s="145" customFormat="1" ht="89.25" customHeight="1" x14ac:dyDescent="0.2">
      <c r="A17" s="140" t="s">
        <v>74</v>
      </c>
      <c r="B17" s="141" t="s">
        <v>93</v>
      </c>
      <c r="C17" s="142" t="s">
        <v>9</v>
      </c>
      <c r="D17" s="148">
        <f>'School Building'!H66</f>
        <v>2064.2150000000001</v>
      </c>
      <c r="E17" s="148">
        <v>320</v>
      </c>
      <c r="F17" s="144">
        <f t="shared" si="4"/>
        <v>660548.80000000005</v>
      </c>
      <c r="G17" s="135"/>
      <c r="H17" s="135"/>
      <c r="I17" s="135"/>
      <c r="J17" s="135"/>
      <c r="K17" s="135"/>
      <c r="L17" s="138"/>
    </row>
    <row r="18" spans="1:12" s="145" customFormat="1" ht="108.75" customHeight="1" x14ac:dyDescent="0.2">
      <c r="A18" s="140" t="s">
        <v>79</v>
      </c>
      <c r="B18" s="141" t="s">
        <v>123</v>
      </c>
      <c r="C18" s="142"/>
      <c r="D18" s="148"/>
      <c r="E18" s="148"/>
      <c r="F18" s="144"/>
      <c r="G18" s="135"/>
      <c r="H18" s="135"/>
      <c r="I18" s="135"/>
      <c r="J18" s="135"/>
      <c r="K18" s="135"/>
      <c r="L18" s="138"/>
    </row>
    <row r="19" spans="1:12" s="150" customFormat="1" ht="15" customHeight="1" x14ac:dyDescent="0.2">
      <c r="A19" s="146" t="s">
        <v>64</v>
      </c>
      <c r="B19" s="147" t="s">
        <v>88</v>
      </c>
      <c r="C19" s="142" t="s">
        <v>18</v>
      </c>
      <c r="D19" s="148">
        <f>'School Building'!H54</f>
        <v>25854.400000000001</v>
      </c>
      <c r="E19" s="148">
        <v>100</v>
      </c>
      <c r="F19" s="144">
        <f t="shared" ref="F19" si="7">D19*E19</f>
        <v>2585440</v>
      </c>
      <c r="G19" s="149"/>
      <c r="H19" s="149"/>
      <c r="I19" s="149"/>
      <c r="J19" s="135"/>
      <c r="K19" s="135"/>
      <c r="L19" s="153"/>
    </row>
    <row r="20" spans="1:12" s="145" customFormat="1" ht="74.25" customHeight="1" x14ac:dyDescent="0.2">
      <c r="A20" s="140" t="s">
        <v>82</v>
      </c>
      <c r="B20" s="141" t="s">
        <v>90</v>
      </c>
      <c r="C20" s="142"/>
      <c r="D20" s="148"/>
      <c r="E20" s="148"/>
      <c r="F20" s="144"/>
      <c r="G20" s="135"/>
      <c r="H20" s="135"/>
      <c r="I20" s="135"/>
      <c r="J20" s="135"/>
      <c r="K20" s="135"/>
      <c r="L20" s="138"/>
    </row>
    <row r="21" spans="1:12" s="150" customFormat="1" ht="15" customHeight="1" x14ac:dyDescent="0.2">
      <c r="A21" s="146" t="s">
        <v>64</v>
      </c>
      <c r="B21" s="147" t="s">
        <v>88</v>
      </c>
      <c r="C21" s="142" t="s">
        <v>18</v>
      </c>
      <c r="D21" s="148">
        <f>'School Building'!H57</f>
        <v>8256.86</v>
      </c>
      <c r="E21" s="148">
        <v>100</v>
      </c>
      <c r="F21" s="144">
        <f t="shared" ref="F21" si="8">D21*E21</f>
        <v>825686</v>
      </c>
      <c r="G21" s="149"/>
      <c r="H21" s="149"/>
      <c r="I21" s="149"/>
      <c r="J21" s="135"/>
      <c r="K21" s="135"/>
      <c r="L21" s="153"/>
    </row>
    <row r="22" spans="1:12" s="150" customFormat="1" ht="24.95" customHeight="1" x14ac:dyDescent="0.2">
      <c r="A22" s="708" t="s">
        <v>115</v>
      </c>
      <c r="B22" s="709"/>
      <c r="C22" s="709"/>
      <c r="D22" s="709"/>
      <c r="E22" s="709"/>
      <c r="F22" s="154">
        <f>SUM(F3:F21)</f>
        <v>30917636.089312501</v>
      </c>
      <c r="G22" s="149"/>
      <c r="H22" s="149"/>
      <c r="I22" s="149"/>
      <c r="J22" s="135"/>
      <c r="K22" s="135"/>
      <c r="L22" s="153"/>
    </row>
    <row r="23" spans="1:12" s="150" customFormat="1" x14ac:dyDescent="0.2"/>
    <row r="24" spans="1:12" s="150" customFormat="1" x14ac:dyDescent="0.2"/>
    <row r="25" spans="1:12" s="150" customFormat="1" x14ac:dyDescent="0.2"/>
    <row r="26" spans="1:12" s="150" customFormat="1" x14ac:dyDescent="0.2"/>
    <row r="27" spans="1:12" s="150" customFormat="1" x14ac:dyDescent="0.2"/>
    <row r="28" spans="1:12" s="150" customFormat="1" x14ac:dyDescent="0.2"/>
    <row r="29" spans="1:12" s="150" customFormat="1" x14ac:dyDescent="0.2"/>
    <row r="30" spans="1:12" s="150" customFormat="1" x14ac:dyDescent="0.2"/>
    <row r="31" spans="1:12" s="150" customFormat="1" x14ac:dyDescent="0.2"/>
    <row r="32" spans="1:12" s="150" customFormat="1" x14ac:dyDescent="0.2"/>
    <row r="33" s="150" customFormat="1" x14ac:dyDescent="0.2"/>
    <row r="34" s="150" customFormat="1" x14ac:dyDescent="0.2"/>
    <row r="35" s="150" customFormat="1" x14ac:dyDescent="0.2"/>
    <row r="36" s="150" customFormat="1" x14ac:dyDescent="0.2"/>
    <row r="37" s="150" customFormat="1" x14ac:dyDescent="0.2"/>
    <row r="38" s="150" customFormat="1" x14ac:dyDescent="0.2"/>
    <row r="39" s="150" customFormat="1" x14ac:dyDescent="0.2"/>
    <row r="40" s="150" customFormat="1" x14ac:dyDescent="0.2"/>
    <row r="41" s="150" customFormat="1" x14ac:dyDescent="0.2"/>
    <row r="42" s="150" customFormat="1" x14ac:dyDescent="0.2"/>
    <row r="43" s="150" customFormat="1" x14ac:dyDescent="0.2"/>
    <row r="44" s="150" customFormat="1" x14ac:dyDescent="0.2"/>
    <row r="45" s="150" customFormat="1" x14ac:dyDescent="0.2"/>
    <row r="46" s="150" customFormat="1" x14ac:dyDescent="0.2"/>
    <row r="47" s="150" customFormat="1" x14ac:dyDescent="0.2"/>
    <row r="48" s="150" customFormat="1" x14ac:dyDescent="0.2"/>
    <row r="49" s="150" customFormat="1" x14ac:dyDescent="0.2"/>
    <row r="50" s="150" customFormat="1" x14ac:dyDescent="0.2"/>
    <row r="51" s="150" customFormat="1" x14ac:dyDescent="0.2"/>
    <row r="52" s="150" customFormat="1" x14ac:dyDescent="0.2"/>
    <row r="53" s="150" customFormat="1" x14ac:dyDescent="0.2"/>
    <row r="54" s="150" customFormat="1" x14ac:dyDescent="0.2"/>
    <row r="55" s="150" customFormat="1" x14ac:dyDescent="0.2"/>
    <row r="56" s="150" customFormat="1" x14ac:dyDescent="0.2"/>
    <row r="57" s="150" customFormat="1" x14ac:dyDescent="0.2"/>
    <row r="58" s="150" customFormat="1" x14ac:dyDescent="0.2"/>
    <row r="59" s="150" customFormat="1" x14ac:dyDescent="0.2"/>
    <row r="60" s="150" customFormat="1" x14ac:dyDescent="0.2"/>
    <row r="61" s="150" customFormat="1" x14ac:dyDescent="0.2"/>
    <row r="62" s="150" customFormat="1" x14ac:dyDescent="0.2"/>
    <row r="63" s="150" customFormat="1" x14ac:dyDescent="0.2"/>
    <row r="64" s="150" customFormat="1" x14ac:dyDescent="0.2"/>
    <row r="65" s="150" customFormat="1" x14ac:dyDescent="0.2"/>
    <row r="66" s="150" customFormat="1" x14ac:dyDescent="0.2"/>
    <row r="67" s="150" customFormat="1" x14ac:dyDescent="0.2"/>
    <row r="68" s="150" customFormat="1" x14ac:dyDescent="0.2"/>
    <row r="69" s="150" customFormat="1" x14ac:dyDescent="0.2"/>
    <row r="70" s="150" customFormat="1" x14ac:dyDescent="0.2"/>
    <row r="71" s="150" customFormat="1" x14ac:dyDescent="0.2"/>
    <row r="72" s="150" customFormat="1" x14ac:dyDescent="0.2"/>
    <row r="73" s="150" customFormat="1" x14ac:dyDescent="0.2"/>
    <row r="74" s="150" customFormat="1" x14ac:dyDescent="0.2"/>
    <row r="75" s="150" customFormat="1" x14ac:dyDescent="0.2"/>
    <row r="76" s="150" customFormat="1" x14ac:dyDescent="0.2"/>
    <row r="77" s="150" customFormat="1" x14ac:dyDescent="0.2"/>
    <row r="78" s="150" customFormat="1" x14ac:dyDescent="0.2"/>
    <row r="79" s="150" customFormat="1" x14ac:dyDescent="0.2"/>
    <row r="80" s="150" customFormat="1" x14ac:dyDescent="0.2"/>
    <row r="81" s="150" customFormat="1" x14ac:dyDescent="0.2"/>
    <row r="82" s="150" customFormat="1" x14ac:dyDescent="0.2"/>
    <row r="83" s="150" customFormat="1" x14ac:dyDescent="0.2"/>
    <row r="84" s="150" customFormat="1" x14ac:dyDescent="0.2"/>
    <row r="85" s="150" customFormat="1" x14ac:dyDescent="0.2"/>
    <row r="86" s="150" customFormat="1" x14ac:dyDescent="0.2"/>
    <row r="87" s="150" customFormat="1" x14ac:dyDescent="0.2"/>
    <row r="88" s="150" customFormat="1" x14ac:dyDescent="0.2"/>
    <row r="89" s="150" customFormat="1" x14ac:dyDescent="0.2"/>
    <row r="90" s="150" customFormat="1" x14ac:dyDescent="0.2"/>
    <row r="91" s="150" customFormat="1" x14ac:dyDescent="0.2"/>
    <row r="92" s="150" customFormat="1" x14ac:dyDescent="0.2"/>
    <row r="93" s="150" customFormat="1" x14ac:dyDescent="0.2"/>
    <row r="94" s="150" customFormat="1" x14ac:dyDescent="0.2"/>
    <row r="95" s="150" customFormat="1" x14ac:dyDescent="0.2"/>
    <row r="96" s="150" customFormat="1" x14ac:dyDescent="0.2"/>
    <row r="97" s="150" customFormat="1" x14ac:dyDescent="0.2"/>
    <row r="98" s="150" customFormat="1" x14ac:dyDescent="0.2"/>
    <row r="99" s="150" customFormat="1" x14ac:dyDescent="0.2"/>
    <row r="100" s="150" customFormat="1" x14ac:dyDescent="0.2"/>
    <row r="101" s="150" customFormat="1" x14ac:dyDescent="0.2"/>
    <row r="102" s="150" customFormat="1" x14ac:dyDescent="0.2"/>
    <row r="103" s="150" customFormat="1" x14ac:dyDescent="0.2"/>
    <row r="104" s="150" customFormat="1" x14ac:dyDescent="0.2"/>
    <row r="105" s="150" customFormat="1" x14ac:dyDescent="0.2"/>
    <row r="106" s="150" customFormat="1" x14ac:dyDescent="0.2"/>
    <row r="107" s="150" customFormat="1" x14ac:dyDescent="0.2"/>
    <row r="108" s="150" customFormat="1" x14ac:dyDescent="0.2"/>
    <row r="109" s="150" customFormat="1" x14ac:dyDescent="0.2"/>
    <row r="110" s="150" customFormat="1" x14ac:dyDescent="0.2"/>
    <row r="111" s="150" customFormat="1" x14ac:dyDescent="0.2"/>
    <row r="112" s="150" customFormat="1" x14ac:dyDescent="0.2"/>
    <row r="113" s="150" customFormat="1" x14ac:dyDescent="0.2"/>
    <row r="114" s="150" customFormat="1" x14ac:dyDescent="0.2"/>
    <row r="115" s="150" customFormat="1" x14ac:dyDescent="0.2"/>
    <row r="116" s="150" customFormat="1" x14ac:dyDescent="0.2"/>
    <row r="117" s="150" customFormat="1" x14ac:dyDescent="0.2"/>
    <row r="118" s="150" customFormat="1" x14ac:dyDescent="0.2"/>
    <row r="119" s="150" customFormat="1" x14ac:dyDescent="0.2"/>
    <row r="120" s="150" customFormat="1" x14ac:dyDescent="0.2"/>
    <row r="121" s="150" customFormat="1" x14ac:dyDescent="0.2"/>
    <row r="122" s="150" customFormat="1" x14ac:dyDescent="0.2"/>
    <row r="123" s="150" customFormat="1" x14ac:dyDescent="0.2"/>
    <row r="124" s="150" customFormat="1" x14ac:dyDescent="0.2"/>
    <row r="125" s="150" customFormat="1" x14ac:dyDescent="0.2"/>
    <row r="126" s="150" customFormat="1" x14ac:dyDescent="0.2"/>
    <row r="127" s="150" customFormat="1" x14ac:dyDescent="0.2"/>
    <row r="128" s="150" customFormat="1" x14ac:dyDescent="0.2"/>
    <row r="129" s="150" customFormat="1" x14ac:dyDescent="0.2"/>
    <row r="130" s="150" customFormat="1" x14ac:dyDescent="0.2"/>
    <row r="131" s="150" customFormat="1" x14ac:dyDescent="0.2"/>
    <row r="132" s="150" customFormat="1" x14ac:dyDescent="0.2"/>
    <row r="133" s="150" customFormat="1" x14ac:dyDescent="0.2"/>
    <row r="134" s="150" customFormat="1" x14ac:dyDescent="0.2"/>
    <row r="135" s="150" customFormat="1" x14ac:dyDescent="0.2"/>
    <row r="136" s="150" customFormat="1" x14ac:dyDescent="0.2"/>
    <row r="137" s="150" customFormat="1" x14ac:dyDescent="0.2"/>
    <row r="138" s="150" customFormat="1" x14ac:dyDescent="0.2"/>
    <row r="139" s="150" customFormat="1" x14ac:dyDescent="0.2"/>
    <row r="140" s="150" customFormat="1" x14ac:dyDescent="0.2"/>
    <row r="141" s="150" customFormat="1" x14ac:dyDescent="0.2"/>
    <row r="142" s="150" customFormat="1" x14ac:dyDescent="0.2"/>
    <row r="143" s="150" customFormat="1" x14ac:dyDescent="0.2"/>
    <row r="144" s="150" customFormat="1" x14ac:dyDescent="0.2"/>
    <row r="145" s="150" customFormat="1" x14ac:dyDescent="0.2"/>
    <row r="146" s="150" customFormat="1" x14ac:dyDescent="0.2"/>
    <row r="147" s="150" customFormat="1" x14ac:dyDescent="0.2"/>
    <row r="148" s="150" customFormat="1" x14ac:dyDescent="0.2"/>
    <row r="149" s="150" customFormat="1" x14ac:dyDescent="0.2"/>
    <row r="150" s="150" customFormat="1" x14ac:dyDescent="0.2"/>
    <row r="151" s="150" customFormat="1" x14ac:dyDescent="0.2"/>
    <row r="152" s="150" customFormat="1" x14ac:dyDescent="0.2"/>
    <row r="153" s="150" customFormat="1" x14ac:dyDescent="0.2"/>
    <row r="154" s="150" customFormat="1" x14ac:dyDescent="0.2"/>
    <row r="155" s="150" customFormat="1" x14ac:dyDescent="0.2"/>
    <row r="156" s="150" customFormat="1" x14ac:dyDescent="0.2"/>
    <row r="157" s="150" customFormat="1" x14ac:dyDescent="0.2"/>
    <row r="158" s="150" customFormat="1" x14ac:dyDescent="0.2"/>
    <row r="159" s="150" customFormat="1" x14ac:dyDescent="0.2"/>
    <row r="160" s="150" customFormat="1" x14ac:dyDescent="0.2"/>
    <row r="161" s="150" customFormat="1" x14ac:dyDescent="0.2"/>
    <row r="162" s="150" customFormat="1" x14ac:dyDescent="0.2"/>
    <row r="163" s="150" customFormat="1" x14ac:dyDescent="0.2"/>
    <row r="164" s="150" customFormat="1" x14ac:dyDescent="0.2"/>
    <row r="165" s="150" customFormat="1" x14ac:dyDescent="0.2"/>
    <row r="166" s="150" customFormat="1" x14ac:dyDescent="0.2"/>
    <row r="167" s="150" customFormat="1" x14ac:dyDescent="0.2"/>
    <row r="168" s="150" customFormat="1" x14ac:dyDescent="0.2"/>
    <row r="169" s="150" customFormat="1" x14ac:dyDescent="0.2"/>
    <row r="170" s="150" customFormat="1" x14ac:dyDescent="0.2"/>
    <row r="171" s="150" customFormat="1" x14ac:dyDescent="0.2"/>
    <row r="172" s="150" customFormat="1" x14ac:dyDescent="0.2"/>
    <row r="173" s="150" customFormat="1" x14ac:dyDescent="0.2"/>
    <row r="174" s="150" customFormat="1" x14ac:dyDescent="0.2"/>
    <row r="175" s="150" customFormat="1" x14ac:dyDescent="0.2"/>
    <row r="176" s="150" customFormat="1" x14ac:dyDescent="0.2"/>
    <row r="177" s="150" customFormat="1" x14ac:dyDescent="0.2"/>
    <row r="178" s="150" customFormat="1" x14ac:dyDescent="0.2"/>
    <row r="179" s="150" customFormat="1" x14ac:dyDescent="0.2"/>
    <row r="180" s="150" customFormat="1" x14ac:dyDescent="0.2"/>
    <row r="181" s="150" customFormat="1" x14ac:dyDescent="0.2"/>
    <row r="182" s="150" customFormat="1" x14ac:dyDescent="0.2"/>
    <row r="183" s="150" customFormat="1" x14ac:dyDescent="0.2"/>
    <row r="184" s="150" customFormat="1" x14ac:dyDescent="0.2"/>
    <row r="185" s="150" customFormat="1" x14ac:dyDescent="0.2"/>
    <row r="186" s="150" customFormat="1" x14ac:dyDescent="0.2"/>
    <row r="187" s="150" customFormat="1" x14ac:dyDescent="0.2"/>
    <row r="188" s="150" customFormat="1" x14ac:dyDescent="0.2"/>
    <row r="189" s="150" customFormat="1" x14ac:dyDescent="0.2"/>
    <row r="190" s="150" customFormat="1" x14ac:dyDescent="0.2"/>
    <row r="191" s="150" customFormat="1" x14ac:dyDescent="0.2"/>
    <row r="192" s="150" customFormat="1" x14ac:dyDescent="0.2"/>
    <row r="193" s="150" customFormat="1" x14ac:dyDescent="0.2"/>
    <row r="194" s="150" customFormat="1" x14ac:dyDescent="0.2"/>
    <row r="195" s="150" customFormat="1" x14ac:dyDescent="0.2"/>
    <row r="196" s="150" customFormat="1" x14ac:dyDescent="0.2"/>
    <row r="197" s="150" customFormat="1" x14ac:dyDescent="0.2"/>
    <row r="198" s="150" customFormat="1" x14ac:dyDescent="0.2"/>
    <row r="199" s="150" customFormat="1" x14ac:dyDescent="0.2"/>
    <row r="200" s="150" customFormat="1" x14ac:dyDescent="0.2"/>
    <row r="201" s="150" customFormat="1" x14ac:dyDescent="0.2"/>
    <row r="202" s="150" customFormat="1" x14ac:dyDescent="0.2"/>
    <row r="203" s="150" customFormat="1" x14ac:dyDescent="0.2"/>
    <row r="204" s="150" customFormat="1" x14ac:dyDescent="0.2"/>
    <row r="205" s="150" customFormat="1" x14ac:dyDescent="0.2"/>
    <row r="206" s="150" customFormat="1" x14ac:dyDescent="0.2"/>
    <row r="207" s="150" customFormat="1" x14ac:dyDescent="0.2"/>
    <row r="208" s="150" customFormat="1" x14ac:dyDescent="0.2"/>
    <row r="209" s="150" customFormat="1" x14ac:dyDescent="0.2"/>
    <row r="210" s="150" customFormat="1" x14ac:dyDescent="0.2"/>
    <row r="211" s="150" customFormat="1" x14ac:dyDescent="0.2"/>
    <row r="212" s="150" customFormat="1" x14ac:dyDescent="0.2"/>
    <row r="213" s="150" customFormat="1" x14ac:dyDescent="0.2"/>
    <row r="214" s="150" customFormat="1" x14ac:dyDescent="0.2"/>
    <row r="215" s="150" customFormat="1" x14ac:dyDescent="0.2"/>
    <row r="216" s="150" customFormat="1" x14ac:dyDescent="0.2"/>
    <row r="217" s="150" customFormat="1" x14ac:dyDescent="0.2"/>
    <row r="218" s="150" customFormat="1" x14ac:dyDescent="0.2"/>
    <row r="219" s="150" customFormat="1" x14ac:dyDescent="0.2"/>
    <row r="220" s="150" customFormat="1" x14ac:dyDescent="0.2"/>
    <row r="221" s="150" customFormat="1" x14ac:dyDescent="0.2"/>
    <row r="222" s="150" customFormat="1" x14ac:dyDescent="0.2"/>
    <row r="223" s="150" customFormat="1" x14ac:dyDescent="0.2"/>
    <row r="224" s="150" customFormat="1" x14ac:dyDescent="0.2"/>
    <row r="225" s="150" customFormat="1" x14ac:dyDescent="0.2"/>
    <row r="226" s="150" customFormat="1" x14ac:dyDescent="0.2"/>
    <row r="227" s="150" customFormat="1" x14ac:dyDescent="0.2"/>
    <row r="228" s="150" customFormat="1" x14ac:dyDescent="0.2"/>
    <row r="229" s="150" customFormat="1" x14ac:dyDescent="0.2"/>
    <row r="230" s="150" customFormat="1" x14ac:dyDescent="0.2"/>
    <row r="231" s="150" customFormat="1" x14ac:dyDescent="0.2"/>
    <row r="232" s="150" customFormat="1" x14ac:dyDescent="0.2"/>
    <row r="233" s="150" customFormat="1" x14ac:dyDescent="0.2"/>
    <row r="234" s="150" customFormat="1" x14ac:dyDescent="0.2"/>
    <row r="235" s="150" customFormat="1" x14ac:dyDescent="0.2"/>
    <row r="236" s="150" customFormat="1" x14ac:dyDescent="0.2"/>
    <row r="237" s="150" customFormat="1" x14ac:dyDescent="0.2"/>
    <row r="238" s="150" customFormat="1" x14ac:dyDescent="0.2"/>
    <row r="239" s="150" customFormat="1" x14ac:dyDescent="0.2"/>
    <row r="240" s="150" customFormat="1" x14ac:dyDescent="0.2"/>
    <row r="241" s="150" customFormat="1" x14ac:dyDescent="0.2"/>
    <row r="242" s="150" customFormat="1" x14ac:dyDescent="0.2"/>
    <row r="243" s="150" customFormat="1" x14ac:dyDescent="0.2"/>
    <row r="244" s="150" customFormat="1" x14ac:dyDescent="0.2"/>
    <row r="245" s="150" customFormat="1" x14ac:dyDescent="0.2"/>
    <row r="246" s="150" customFormat="1" x14ac:dyDescent="0.2"/>
    <row r="247" s="150" customFormat="1" x14ac:dyDescent="0.2"/>
    <row r="248" s="150" customFormat="1" x14ac:dyDescent="0.2"/>
    <row r="249" s="150" customFormat="1" x14ac:dyDescent="0.2"/>
    <row r="250" s="150" customFormat="1" x14ac:dyDescent="0.2"/>
    <row r="251" s="150" customFormat="1" x14ac:dyDescent="0.2"/>
    <row r="252" s="150" customFormat="1" x14ac:dyDescent="0.2"/>
    <row r="253" s="150" customFormat="1" x14ac:dyDescent="0.2"/>
    <row r="254" s="150" customFormat="1" x14ac:dyDescent="0.2"/>
    <row r="255" s="150" customFormat="1" x14ac:dyDescent="0.2"/>
    <row r="256" s="150" customFormat="1" x14ac:dyDescent="0.2"/>
    <row r="257" s="150" customFormat="1" x14ac:dyDescent="0.2"/>
    <row r="258" s="150" customFormat="1" x14ac:dyDescent="0.2"/>
    <row r="259" s="150" customFormat="1" x14ac:dyDescent="0.2"/>
    <row r="260" s="150" customFormat="1" x14ac:dyDescent="0.2"/>
    <row r="261" s="150" customFormat="1" x14ac:dyDescent="0.2"/>
    <row r="262" s="26" customFormat="1" x14ac:dyDescent="0.2"/>
    <row r="263" s="26" customFormat="1" x14ac:dyDescent="0.2"/>
    <row r="264" s="26" customFormat="1" x14ac:dyDescent="0.2"/>
    <row r="265" s="26" customFormat="1" x14ac:dyDescent="0.2"/>
    <row r="266" s="26" customFormat="1" x14ac:dyDescent="0.2"/>
    <row r="267" s="26" customFormat="1" x14ac:dyDescent="0.2"/>
    <row r="268" s="26" customFormat="1" x14ac:dyDescent="0.2"/>
    <row r="269" s="26" customFormat="1" x14ac:dyDescent="0.2"/>
    <row r="270" s="26" customFormat="1" x14ac:dyDescent="0.2"/>
    <row r="271" s="26" customFormat="1" x14ac:dyDescent="0.2"/>
    <row r="272" s="26" customFormat="1" x14ac:dyDescent="0.2"/>
    <row r="273" s="26" customFormat="1" x14ac:dyDescent="0.2"/>
    <row r="274" s="26" customFormat="1" x14ac:dyDescent="0.2"/>
    <row r="275" s="26" customFormat="1" x14ac:dyDescent="0.2"/>
    <row r="276" s="26" customFormat="1" x14ac:dyDescent="0.2"/>
    <row r="277" s="26" customFormat="1" x14ac:dyDescent="0.2"/>
    <row r="278" s="26" customFormat="1" x14ac:dyDescent="0.2"/>
    <row r="279" s="26" customFormat="1" x14ac:dyDescent="0.2"/>
    <row r="280" s="26" customFormat="1" x14ac:dyDescent="0.2"/>
    <row r="281" s="26" customFormat="1" x14ac:dyDescent="0.2"/>
    <row r="282" s="26" customFormat="1" x14ac:dyDescent="0.2"/>
    <row r="283" s="26" customFormat="1" x14ac:dyDescent="0.2"/>
    <row r="284" s="26" customFormat="1" x14ac:dyDescent="0.2"/>
    <row r="285" s="26" customFormat="1" x14ac:dyDescent="0.2"/>
    <row r="286" s="26" customFormat="1" x14ac:dyDescent="0.2"/>
    <row r="287" s="26" customFormat="1" x14ac:dyDescent="0.2"/>
    <row r="288" s="26" customFormat="1" x14ac:dyDescent="0.2"/>
    <row r="289" s="26" customFormat="1" x14ac:dyDescent="0.2"/>
    <row r="290" s="26" customFormat="1" x14ac:dyDescent="0.2"/>
    <row r="291" s="26" customFormat="1" x14ac:dyDescent="0.2"/>
    <row r="292" s="26" customFormat="1" x14ac:dyDescent="0.2"/>
    <row r="293" s="26" customFormat="1" x14ac:dyDescent="0.2"/>
    <row r="294" s="26" customFormat="1" x14ac:dyDescent="0.2"/>
    <row r="295" s="26" customFormat="1" x14ac:dyDescent="0.2"/>
    <row r="296" s="26" customFormat="1" x14ac:dyDescent="0.2"/>
    <row r="297" s="26" customFormat="1" x14ac:dyDescent="0.2"/>
    <row r="298" s="26" customFormat="1" x14ac:dyDescent="0.2"/>
    <row r="299" s="26" customFormat="1" x14ac:dyDescent="0.2"/>
    <row r="300" s="26" customFormat="1" x14ac:dyDescent="0.2"/>
    <row r="301" s="26" customFormat="1" x14ac:dyDescent="0.2"/>
    <row r="302" s="26" customFormat="1" x14ac:dyDescent="0.2"/>
    <row r="303" s="26" customFormat="1" x14ac:dyDescent="0.2"/>
    <row r="304" s="26" customFormat="1" x14ac:dyDescent="0.2"/>
    <row r="305" s="26" customFormat="1" x14ac:dyDescent="0.2"/>
    <row r="306" s="26" customFormat="1" x14ac:dyDescent="0.2"/>
    <row r="307" s="26" customFormat="1" x14ac:dyDescent="0.2"/>
    <row r="308" s="26" customFormat="1" x14ac:dyDescent="0.2"/>
    <row r="309" s="26" customFormat="1" x14ac:dyDescent="0.2"/>
    <row r="310" s="26" customFormat="1" x14ac:dyDescent="0.2"/>
    <row r="311" s="26" customFormat="1" x14ac:dyDescent="0.2"/>
    <row r="312" s="26" customFormat="1" x14ac:dyDescent="0.2"/>
    <row r="313" s="26" customFormat="1" x14ac:dyDescent="0.2"/>
    <row r="314" s="26" customFormat="1" x14ac:dyDescent="0.2"/>
    <row r="315" s="26" customFormat="1" x14ac:dyDescent="0.2"/>
    <row r="316" s="26" customFormat="1" x14ac:dyDescent="0.2"/>
    <row r="317" s="26" customFormat="1" x14ac:dyDescent="0.2"/>
    <row r="318" s="26" customFormat="1" x14ac:dyDescent="0.2"/>
    <row r="319" s="26" customFormat="1" x14ac:dyDescent="0.2"/>
    <row r="320" s="26" customFormat="1" x14ac:dyDescent="0.2"/>
    <row r="321" s="26" customFormat="1" x14ac:dyDescent="0.2"/>
    <row r="322" s="26" customFormat="1" x14ac:dyDescent="0.2"/>
    <row r="323" s="26" customFormat="1" x14ac:dyDescent="0.2"/>
    <row r="324" s="26" customFormat="1" x14ac:dyDescent="0.2"/>
    <row r="325" s="26" customFormat="1" x14ac:dyDescent="0.2"/>
    <row r="326" s="26" customFormat="1" x14ac:dyDescent="0.2"/>
    <row r="327" s="26" customFormat="1" x14ac:dyDescent="0.2"/>
    <row r="328" s="26" customFormat="1" x14ac:dyDescent="0.2"/>
    <row r="329" s="26" customFormat="1" x14ac:dyDescent="0.2"/>
    <row r="330" s="26" customFormat="1" x14ac:dyDescent="0.2"/>
    <row r="331" s="26" customFormat="1" x14ac:dyDescent="0.2"/>
    <row r="332" s="26" customFormat="1" x14ac:dyDescent="0.2"/>
    <row r="333" s="26" customFormat="1" x14ac:dyDescent="0.2"/>
    <row r="334" s="26" customFormat="1" x14ac:dyDescent="0.2"/>
    <row r="335" s="26" customFormat="1" x14ac:dyDescent="0.2"/>
    <row r="336" s="26" customFormat="1" x14ac:dyDescent="0.2"/>
    <row r="337" s="26" customFormat="1" x14ac:dyDescent="0.2"/>
    <row r="338" s="26" customFormat="1" x14ac:dyDescent="0.2"/>
    <row r="339" s="26" customFormat="1" x14ac:dyDescent="0.2"/>
    <row r="340" s="26" customFormat="1" x14ac:dyDescent="0.2"/>
    <row r="341" s="26" customFormat="1" x14ac:dyDescent="0.2"/>
    <row r="342" s="26" customFormat="1" x14ac:dyDescent="0.2"/>
    <row r="343" s="26" customFormat="1" x14ac:dyDescent="0.2"/>
    <row r="344" s="26" customFormat="1" x14ac:dyDescent="0.2"/>
    <row r="345" s="26" customFormat="1" x14ac:dyDescent="0.2"/>
    <row r="346" s="26" customFormat="1" x14ac:dyDescent="0.2"/>
    <row r="347" s="26" customFormat="1" x14ac:dyDescent="0.2"/>
    <row r="348" s="26" customFormat="1" x14ac:dyDescent="0.2"/>
    <row r="349" s="26" customFormat="1" x14ac:dyDescent="0.2"/>
    <row r="350" s="26" customFormat="1" x14ac:dyDescent="0.2"/>
    <row r="351" s="26" customFormat="1" x14ac:dyDescent="0.2"/>
    <row r="352" s="26" customFormat="1" x14ac:dyDescent="0.2"/>
    <row r="353" s="26" customFormat="1" x14ac:dyDescent="0.2"/>
    <row r="354" s="26" customFormat="1" x14ac:dyDescent="0.2"/>
    <row r="355" s="26" customFormat="1" x14ac:dyDescent="0.2"/>
    <row r="356" s="26" customFormat="1" x14ac:dyDescent="0.2"/>
    <row r="357" s="26" customFormat="1" x14ac:dyDescent="0.2"/>
    <row r="358" s="26" customFormat="1" x14ac:dyDescent="0.2"/>
    <row r="359" s="26" customFormat="1" x14ac:dyDescent="0.2"/>
    <row r="360" s="26" customFormat="1" x14ac:dyDescent="0.2"/>
    <row r="361" s="26" customFormat="1" x14ac:dyDescent="0.2"/>
    <row r="362" s="26" customFormat="1" x14ac:dyDescent="0.2"/>
    <row r="363" s="26" customFormat="1" x14ac:dyDescent="0.2"/>
    <row r="364" s="26" customFormat="1" x14ac:dyDescent="0.2"/>
    <row r="365" s="26" customFormat="1" x14ac:dyDescent="0.2"/>
    <row r="366" s="26" customFormat="1" x14ac:dyDescent="0.2"/>
    <row r="367" s="26" customFormat="1" x14ac:dyDescent="0.2"/>
    <row r="368" s="26" customFormat="1" x14ac:dyDescent="0.2"/>
    <row r="369" s="26" customFormat="1" x14ac:dyDescent="0.2"/>
    <row r="370" s="26" customFormat="1" x14ac:dyDescent="0.2"/>
    <row r="371" s="26" customFormat="1" x14ac:dyDescent="0.2"/>
    <row r="372" s="26" customFormat="1" x14ac:dyDescent="0.2"/>
    <row r="373" s="26" customFormat="1" x14ac:dyDescent="0.2"/>
    <row r="374" s="26" customFormat="1" x14ac:dyDescent="0.2"/>
    <row r="375" s="26" customFormat="1" x14ac:dyDescent="0.2"/>
    <row r="376" s="26" customFormat="1" x14ac:dyDescent="0.2"/>
    <row r="377" s="26" customFormat="1" x14ac:dyDescent="0.2"/>
    <row r="378" s="26" customFormat="1" x14ac:dyDescent="0.2"/>
    <row r="379" s="26" customFormat="1" x14ac:dyDescent="0.2"/>
    <row r="380" s="26" customFormat="1" x14ac:dyDescent="0.2"/>
    <row r="381" s="26" customFormat="1" x14ac:dyDescent="0.2"/>
    <row r="382" s="26" customFormat="1" x14ac:dyDescent="0.2"/>
    <row r="383" s="26" customFormat="1" x14ac:dyDescent="0.2"/>
    <row r="384" s="26" customFormat="1" x14ac:dyDescent="0.2"/>
    <row r="385" s="26" customFormat="1" x14ac:dyDescent="0.2"/>
    <row r="386" s="26" customFormat="1" x14ac:dyDescent="0.2"/>
    <row r="387" s="26" customFormat="1" x14ac:dyDescent="0.2"/>
    <row r="388" s="26" customFormat="1" x14ac:dyDescent="0.2"/>
    <row r="389" s="26" customFormat="1" x14ac:dyDescent="0.2"/>
    <row r="390" s="26" customFormat="1" x14ac:dyDescent="0.2"/>
    <row r="391" s="26" customFormat="1" x14ac:dyDescent="0.2"/>
    <row r="392" s="26" customFormat="1" x14ac:dyDescent="0.2"/>
    <row r="393" s="26" customFormat="1" x14ac:dyDescent="0.2"/>
    <row r="394" s="26" customFormat="1" x14ac:dyDescent="0.2"/>
    <row r="395" s="26" customFormat="1" x14ac:dyDescent="0.2"/>
    <row r="396" s="26" customFormat="1" x14ac:dyDescent="0.2"/>
    <row r="397" s="26" customFormat="1" x14ac:dyDescent="0.2"/>
    <row r="398" s="26" customFormat="1" x14ac:dyDescent="0.2"/>
    <row r="399" s="26" customFormat="1" x14ac:dyDescent="0.2"/>
    <row r="400" s="26" customFormat="1" x14ac:dyDescent="0.2"/>
    <row r="401" s="26" customFormat="1" x14ac:dyDescent="0.2"/>
    <row r="402" s="26" customFormat="1" x14ac:dyDescent="0.2"/>
    <row r="403" s="26" customFormat="1" x14ac:dyDescent="0.2"/>
    <row r="404" s="26" customFormat="1" x14ac:dyDescent="0.2"/>
    <row r="405" s="26" customFormat="1" x14ac:dyDescent="0.2"/>
    <row r="406" s="26" customFormat="1" x14ac:dyDescent="0.2"/>
    <row r="407" s="26" customFormat="1" x14ac:dyDescent="0.2"/>
    <row r="408" s="26" customFormat="1" x14ac:dyDescent="0.2"/>
    <row r="409" s="26" customFormat="1" x14ac:dyDescent="0.2"/>
    <row r="410" s="26" customFormat="1" x14ac:dyDescent="0.2"/>
    <row r="411" s="26" customFormat="1" x14ac:dyDescent="0.2"/>
    <row r="412" s="26" customFormat="1" x14ac:dyDescent="0.2"/>
    <row r="413" s="26" customFormat="1" x14ac:dyDescent="0.2"/>
    <row r="414" s="26" customFormat="1" x14ac:dyDescent="0.2"/>
    <row r="415" s="26" customFormat="1" x14ac:dyDescent="0.2"/>
    <row r="416" s="26" customFormat="1" x14ac:dyDescent="0.2"/>
    <row r="417" s="26" customFormat="1" x14ac:dyDescent="0.2"/>
    <row r="418" s="26" customFormat="1" x14ac:dyDescent="0.2"/>
    <row r="419" s="26" customFormat="1" x14ac:dyDescent="0.2"/>
    <row r="420" s="26" customFormat="1" x14ac:dyDescent="0.2"/>
    <row r="421" s="26" customFormat="1" x14ac:dyDescent="0.2"/>
    <row r="422" s="26" customFormat="1" x14ac:dyDescent="0.2"/>
    <row r="423" s="26" customFormat="1" x14ac:dyDescent="0.2"/>
    <row r="424" s="26" customFormat="1" x14ac:dyDescent="0.2"/>
    <row r="425" s="26" customFormat="1" x14ac:dyDescent="0.2"/>
    <row r="426" s="26" customFormat="1" x14ac:dyDescent="0.2"/>
    <row r="427" s="26" customFormat="1" x14ac:dyDescent="0.2"/>
    <row r="428" s="26" customFormat="1" x14ac:dyDescent="0.2"/>
    <row r="429" s="26" customFormat="1" x14ac:dyDescent="0.2"/>
    <row r="430" s="26" customFormat="1" x14ac:dyDescent="0.2"/>
    <row r="431" s="26" customFormat="1" x14ac:dyDescent="0.2"/>
    <row r="432" s="26" customFormat="1" x14ac:dyDescent="0.2"/>
    <row r="433" s="26" customFormat="1" x14ac:dyDescent="0.2"/>
    <row r="434" s="26" customFormat="1" x14ac:dyDescent="0.2"/>
    <row r="435" s="26" customFormat="1" x14ac:dyDescent="0.2"/>
    <row r="436" s="26" customFormat="1" x14ac:dyDescent="0.2"/>
    <row r="437" s="26" customFormat="1" x14ac:dyDescent="0.2"/>
    <row r="438" s="26" customFormat="1" x14ac:dyDescent="0.2"/>
  </sheetData>
  <mergeCells count="2">
    <mergeCell ref="A1:F1"/>
    <mergeCell ref="A22:E22"/>
  </mergeCells>
  <pageMargins left="0.90551181102362199" right="0.70866141732283505" top="1.14173228346457" bottom="0.74803149606299202" header="0.31496062992126" footer="0.31496062992126"/>
  <pageSetup paperSize="9" scale="61" orientation="portrait" horizontalDpi="2400" verticalDpi="2400" r:id="rId1"/>
  <headerFooter>
    <oddHeader>&amp;C&amp;"Arial,Bold"&amp;12PROJECT:- PLOT NO. 05,  JOHAR BOULEVARD, SECTOR - C,  PHASE  V  D.H.A  ISLAMABAD.&amp;R&amp;"Arial,Bold" &amp;12Ground Floor (Super Structure Work)</oddHeader>
    <oddFooter>2</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8"/>
  <dimension ref="A1:I438"/>
  <sheetViews>
    <sheetView workbookViewId="0"/>
  </sheetViews>
  <sheetFormatPr defaultRowHeight="12.75" x14ac:dyDescent="0.2"/>
  <cols>
    <col min="1" max="16384" width="9.140625" style="17"/>
  </cols>
  <sheetData>
    <row r="1" s="167" customFormat="1" ht="12.75" customHeight="1" x14ac:dyDescent="0.2"/>
    <row r="2" s="239" customFormat="1" ht="12.75" customHeight="1" x14ac:dyDescent="0.2"/>
    <row r="3" s="239" customFormat="1" ht="12.75" customHeight="1" x14ac:dyDescent="0.2"/>
    <row r="4" s="239" customFormat="1" ht="12.75" customHeight="1" x14ac:dyDescent="0.2"/>
    <row r="5" s="239" customFormat="1" ht="12.75" customHeight="1" x14ac:dyDescent="0.2"/>
    <row r="6" s="167" customFormat="1" ht="12.75" customHeight="1" x14ac:dyDescent="0.2"/>
    <row r="7" s="167" customFormat="1" ht="12.75" customHeight="1" x14ac:dyDescent="0.2"/>
    <row r="8" s="167" customFormat="1" ht="12.75" customHeight="1" x14ac:dyDescent="0.2"/>
    <row r="9" s="167" customFormat="1" ht="12.75" customHeight="1" x14ac:dyDescent="0.2"/>
    <row r="10" s="167" customFormat="1" ht="12.75" customHeight="1" x14ac:dyDescent="0.2"/>
    <row r="11" s="167" customFormat="1" ht="12.75" customHeight="1" x14ac:dyDescent="0.2"/>
    <row r="12" s="167" customFormat="1" ht="12.75" customHeight="1" x14ac:dyDescent="0.2"/>
    <row r="13" s="167" customFormat="1" ht="12.75" customHeight="1" x14ac:dyDescent="0.2"/>
    <row r="14" s="167" customFormat="1" x14ac:dyDescent="0.2"/>
    <row r="15" s="167" customFormat="1" x14ac:dyDescent="0.2"/>
    <row r="16" s="167" customFormat="1" x14ac:dyDescent="0.2"/>
    <row r="17" spans="1:9" s="167" customFormat="1" x14ac:dyDescent="0.2"/>
    <row r="18" spans="1:9" s="167" customFormat="1" ht="15.75" x14ac:dyDescent="0.25">
      <c r="A18" s="849" t="s">
        <v>57</v>
      </c>
      <c r="B18" s="849"/>
      <c r="C18" s="849"/>
      <c r="D18" s="849"/>
      <c r="E18" s="849"/>
      <c r="F18" s="849"/>
      <c r="G18" s="849"/>
      <c r="H18" s="849"/>
      <c r="I18" s="849"/>
    </row>
    <row r="19" spans="1:9" s="167" customFormat="1" ht="39" customHeight="1" x14ac:dyDescent="0.2">
      <c r="A19" s="851" t="s">
        <v>114</v>
      </c>
      <c r="B19" s="851"/>
      <c r="C19" s="851"/>
      <c r="D19" s="851"/>
      <c r="E19" s="851"/>
      <c r="F19" s="851"/>
      <c r="G19" s="851"/>
      <c r="H19" s="851"/>
      <c r="I19" s="851"/>
    </row>
    <row r="20" spans="1:9" s="167" customFormat="1" x14ac:dyDescent="0.2"/>
    <row r="21" spans="1:9" s="167" customFormat="1" x14ac:dyDescent="0.2"/>
    <row r="22" spans="1:9" s="167" customFormat="1" x14ac:dyDescent="0.2"/>
    <row r="23" spans="1:9" s="167" customFormat="1" x14ac:dyDescent="0.2"/>
    <row r="24" spans="1:9" s="167" customFormat="1" x14ac:dyDescent="0.2"/>
    <row r="25" spans="1:9" s="167" customFormat="1" x14ac:dyDescent="0.2">
      <c r="F25" s="169"/>
    </row>
    <row r="26" spans="1:9" s="167" customFormat="1" x14ac:dyDescent="0.2"/>
    <row r="27" spans="1:9" s="167" customFormat="1" x14ac:dyDescent="0.2"/>
    <row r="28" spans="1:9" s="167" customFormat="1" x14ac:dyDescent="0.2"/>
    <row r="29" spans="1:9" s="167" customFormat="1" x14ac:dyDescent="0.2"/>
    <row r="30" spans="1:9" s="167" customFormat="1" x14ac:dyDescent="0.2"/>
    <row r="31" spans="1:9" s="167" customFormat="1" x14ac:dyDescent="0.2"/>
    <row r="32" spans="1:9" s="167" customFormat="1" x14ac:dyDescent="0.2"/>
    <row r="33" s="167" customFormat="1" x14ac:dyDescent="0.2"/>
    <row r="34" s="167" customFormat="1" x14ac:dyDescent="0.2"/>
    <row r="35" s="167" customFormat="1" x14ac:dyDescent="0.2"/>
    <row r="36" s="167" customFormat="1" x14ac:dyDescent="0.2"/>
    <row r="37" s="167" customFormat="1" x14ac:dyDescent="0.2"/>
    <row r="38" s="167" customFormat="1" x14ac:dyDescent="0.2"/>
    <row r="39" s="167" customFormat="1" x14ac:dyDescent="0.2"/>
    <row r="40" s="167" customFormat="1" x14ac:dyDescent="0.2"/>
    <row r="41" s="167" customFormat="1" x14ac:dyDescent="0.2"/>
    <row r="42" s="167" customFormat="1" x14ac:dyDescent="0.2"/>
    <row r="43" s="167" customFormat="1" x14ac:dyDescent="0.2"/>
    <row r="44" s="167" customFormat="1" x14ac:dyDescent="0.2"/>
    <row r="45" s="167" customFormat="1" x14ac:dyDescent="0.2"/>
    <row r="46" s="167" customFormat="1" x14ac:dyDescent="0.2"/>
    <row r="47" s="167" customFormat="1" x14ac:dyDescent="0.2"/>
    <row r="48" s="167" customFormat="1" x14ac:dyDescent="0.2"/>
    <row r="49" s="167" customFormat="1" x14ac:dyDescent="0.2"/>
    <row r="50" s="167" customFormat="1" x14ac:dyDescent="0.2"/>
    <row r="51" s="167" customFormat="1" x14ac:dyDescent="0.2"/>
    <row r="52" s="167" customFormat="1" x14ac:dyDescent="0.2"/>
    <row r="53" s="167" customFormat="1" x14ac:dyDescent="0.2"/>
    <row r="54" s="167" customFormat="1" x14ac:dyDescent="0.2"/>
    <row r="55" s="167" customFormat="1" x14ac:dyDescent="0.2"/>
    <row r="56" s="167" customFormat="1" x14ac:dyDescent="0.2"/>
    <row r="57" s="167" customFormat="1" x14ac:dyDescent="0.2"/>
    <row r="58" s="167" customFormat="1" x14ac:dyDescent="0.2"/>
    <row r="59" s="167" customFormat="1" x14ac:dyDescent="0.2"/>
    <row r="60" s="167" customFormat="1" x14ac:dyDescent="0.2"/>
    <row r="61" s="167" customFormat="1" x14ac:dyDescent="0.2"/>
    <row r="62" s="167" customFormat="1" x14ac:dyDescent="0.2"/>
    <row r="63" s="167" customFormat="1" x14ac:dyDescent="0.2"/>
    <row r="64" s="167" customFormat="1" x14ac:dyDescent="0.2"/>
    <row r="65" s="167" customFormat="1" x14ac:dyDescent="0.2"/>
    <row r="66" s="167" customFormat="1" x14ac:dyDescent="0.2"/>
    <row r="67" s="167" customFormat="1" x14ac:dyDescent="0.2"/>
    <row r="68" s="167" customFormat="1" x14ac:dyDescent="0.2"/>
    <row r="69" s="167" customFormat="1" x14ac:dyDescent="0.2"/>
    <row r="70" s="167" customFormat="1" x14ac:dyDescent="0.2"/>
    <row r="71" s="167" customFormat="1" x14ac:dyDescent="0.2"/>
    <row r="72" s="167" customFormat="1" x14ac:dyDescent="0.2"/>
    <row r="73" s="167" customFormat="1" x14ac:dyDescent="0.2"/>
    <row r="74" s="167" customFormat="1" x14ac:dyDescent="0.2"/>
    <row r="75" s="167" customFormat="1" x14ac:dyDescent="0.2"/>
    <row r="76" s="167" customFormat="1" x14ac:dyDescent="0.2"/>
    <row r="77" s="167" customFormat="1" x14ac:dyDescent="0.2"/>
    <row r="78" s="167" customFormat="1" x14ac:dyDescent="0.2"/>
    <row r="79" s="167" customFormat="1" x14ac:dyDescent="0.2"/>
    <row r="80" s="167" customFormat="1" x14ac:dyDescent="0.2"/>
    <row r="81" s="167" customFormat="1" x14ac:dyDescent="0.2"/>
    <row r="82" s="167" customFormat="1" x14ac:dyDescent="0.2"/>
    <row r="83" s="167" customFormat="1" x14ac:dyDescent="0.2"/>
    <row r="84" s="167" customFormat="1" x14ac:dyDescent="0.2"/>
    <row r="85" s="167" customFormat="1" x14ac:dyDescent="0.2"/>
    <row r="86" s="167" customFormat="1" x14ac:dyDescent="0.2"/>
    <row r="87" s="167" customFormat="1" x14ac:dyDescent="0.2"/>
    <row r="88" s="167" customFormat="1" x14ac:dyDescent="0.2"/>
    <row r="89" s="167" customFormat="1" x14ac:dyDescent="0.2"/>
    <row r="90" s="167" customFormat="1" x14ac:dyDescent="0.2"/>
    <row r="91" s="167" customFormat="1" x14ac:dyDescent="0.2"/>
    <row r="92" s="167" customFormat="1" x14ac:dyDescent="0.2"/>
    <row r="93" s="167" customFormat="1" x14ac:dyDescent="0.2"/>
    <row r="94" s="167" customFormat="1" x14ac:dyDescent="0.2"/>
    <row r="95" s="167" customFormat="1" x14ac:dyDescent="0.2"/>
    <row r="96" s="167" customFormat="1" x14ac:dyDescent="0.2"/>
    <row r="97" s="167" customFormat="1" x14ac:dyDescent="0.2"/>
    <row r="98" s="167" customFormat="1" x14ac:dyDescent="0.2"/>
    <row r="99" s="167" customFormat="1" x14ac:dyDescent="0.2"/>
    <row r="100" s="167" customFormat="1" x14ac:dyDescent="0.2"/>
    <row r="101" s="167" customFormat="1" x14ac:dyDescent="0.2"/>
    <row r="102" s="167" customFormat="1" x14ac:dyDescent="0.2"/>
    <row r="103" s="167" customFormat="1" x14ac:dyDescent="0.2"/>
    <row r="104" s="167" customFormat="1" x14ac:dyDescent="0.2"/>
    <row r="105" s="167" customFormat="1" x14ac:dyDescent="0.2"/>
    <row r="106" s="167" customFormat="1" x14ac:dyDescent="0.2"/>
    <row r="107" s="167" customFormat="1" x14ac:dyDescent="0.2"/>
    <row r="108" s="167" customFormat="1" x14ac:dyDescent="0.2"/>
    <row r="109" s="167" customFormat="1" x14ac:dyDescent="0.2"/>
    <row r="110" s="167" customFormat="1" x14ac:dyDescent="0.2"/>
    <row r="111" s="167" customFormat="1" x14ac:dyDescent="0.2"/>
    <row r="112" s="167" customFormat="1" x14ac:dyDescent="0.2"/>
    <row r="113" s="167" customFormat="1" x14ac:dyDescent="0.2"/>
    <row r="114" s="167" customFormat="1" x14ac:dyDescent="0.2"/>
    <row r="115" s="167" customFormat="1" x14ac:dyDescent="0.2"/>
    <row r="116" s="167" customFormat="1" x14ac:dyDescent="0.2"/>
    <row r="117" s="167" customFormat="1" x14ac:dyDescent="0.2"/>
    <row r="118" s="167" customFormat="1" x14ac:dyDescent="0.2"/>
    <row r="119" s="167" customFormat="1" x14ac:dyDescent="0.2"/>
    <row r="120" s="167" customFormat="1" x14ac:dyDescent="0.2"/>
    <row r="121" s="167" customFormat="1" x14ac:dyDescent="0.2"/>
    <row r="122" s="167" customFormat="1" x14ac:dyDescent="0.2"/>
    <row r="123" s="167" customFormat="1" x14ac:dyDescent="0.2"/>
    <row r="124" s="167" customFormat="1" x14ac:dyDescent="0.2"/>
    <row r="125" s="167" customFormat="1" x14ac:dyDescent="0.2"/>
    <row r="126" s="167" customFormat="1" x14ac:dyDescent="0.2"/>
    <row r="127" s="167" customFormat="1" x14ac:dyDescent="0.2"/>
    <row r="128" s="167" customFormat="1" x14ac:dyDescent="0.2"/>
    <row r="129" s="167" customFormat="1" x14ac:dyDescent="0.2"/>
    <row r="130" s="167" customFormat="1" x14ac:dyDescent="0.2"/>
    <row r="131" s="167" customFormat="1" x14ac:dyDescent="0.2"/>
    <row r="132" s="167" customFormat="1" x14ac:dyDescent="0.2"/>
    <row r="133" s="167" customFormat="1" x14ac:dyDescent="0.2"/>
    <row r="134" s="167" customFormat="1" x14ac:dyDescent="0.2"/>
    <row r="135" s="167" customFormat="1" x14ac:dyDescent="0.2"/>
    <row r="136" s="167" customFormat="1" x14ac:dyDescent="0.2"/>
    <row r="137" s="167" customFormat="1" x14ac:dyDescent="0.2"/>
    <row r="138" s="167" customFormat="1" x14ac:dyDescent="0.2"/>
    <row r="139" s="167" customFormat="1" x14ac:dyDescent="0.2"/>
    <row r="140" s="167" customFormat="1" x14ac:dyDescent="0.2"/>
    <row r="141" s="167" customFormat="1" x14ac:dyDescent="0.2"/>
    <row r="142" s="167" customFormat="1" x14ac:dyDescent="0.2"/>
    <row r="143" s="167" customFormat="1" x14ac:dyDescent="0.2"/>
    <row r="144" s="167" customFormat="1" x14ac:dyDescent="0.2"/>
    <row r="145" s="167" customFormat="1" x14ac:dyDescent="0.2"/>
    <row r="146" s="167" customFormat="1" x14ac:dyDescent="0.2"/>
    <row r="147" s="167" customFormat="1" x14ac:dyDescent="0.2"/>
    <row r="148" s="167" customFormat="1" x14ac:dyDescent="0.2"/>
    <row r="149" s="167" customFormat="1" x14ac:dyDescent="0.2"/>
    <row r="150" s="167" customFormat="1" x14ac:dyDescent="0.2"/>
    <row r="151" s="167" customFormat="1" x14ac:dyDescent="0.2"/>
    <row r="152" s="167" customFormat="1" x14ac:dyDescent="0.2"/>
    <row r="153" s="167" customFormat="1" x14ac:dyDescent="0.2"/>
    <row r="154" s="167" customFormat="1" x14ac:dyDescent="0.2"/>
    <row r="155" s="167" customFormat="1" x14ac:dyDescent="0.2"/>
    <row r="156" s="167" customFormat="1" x14ac:dyDescent="0.2"/>
    <row r="157" s="167" customFormat="1" x14ac:dyDescent="0.2"/>
    <row r="158" s="167" customFormat="1" x14ac:dyDescent="0.2"/>
    <row r="159" s="167" customFormat="1" x14ac:dyDescent="0.2"/>
    <row r="160" s="167" customFormat="1" x14ac:dyDescent="0.2"/>
    <row r="161" s="167" customFormat="1" x14ac:dyDescent="0.2"/>
    <row r="162" s="167" customFormat="1" x14ac:dyDescent="0.2"/>
    <row r="163" s="167" customFormat="1" x14ac:dyDescent="0.2"/>
    <row r="164" s="167" customFormat="1" x14ac:dyDescent="0.2"/>
    <row r="165" s="167" customFormat="1" x14ac:dyDescent="0.2"/>
    <row r="166" s="167" customFormat="1" x14ac:dyDescent="0.2"/>
    <row r="167" s="167" customFormat="1" x14ac:dyDescent="0.2"/>
    <row r="168" s="167" customFormat="1" x14ac:dyDescent="0.2"/>
    <row r="169" s="167" customFormat="1" x14ac:dyDescent="0.2"/>
    <row r="170" s="167" customFormat="1" x14ac:dyDescent="0.2"/>
    <row r="171" s="167" customFormat="1" x14ac:dyDescent="0.2"/>
    <row r="172" s="167" customFormat="1" x14ac:dyDescent="0.2"/>
    <row r="173" s="167" customFormat="1" x14ac:dyDescent="0.2"/>
    <row r="174" s="167" customFormat="1" x14ac:dyDescent="0.2"/>
    <row r="175" s="167" customFormat="1" x14ac:dyDescent="0.2"/>
    <row r="176" s="167" customFormat="1" x14ac:dyDescent="0.2"/>
    <row r="177" s="167" customFormat="1" x14ac:dyDescent="0.2"/>
    <row r="178" s="167" customFormat="1" x14ac:dyDescent="0.2"/>
    <row r="179" s="167" customFormat="1" x14ac:dyDescent="0.2"/>
    <row r="180" s="167" customFormat="1" x14ac:dyDescent="0.2"/>
    <row r="181" s="167" customFormat="1" x14ac:dyDescent="0.2"/>
    <row r="182" s="167" customFormat="1" x14ac:dyDescent="0.2"/>
    <row r="183" s="167" customFormat="1" x14ac:dyDescent="0.2"/>
    <row r="184" s="167" customFormat="1" x14ac:dyDescent="0.2"/>
    <row r="185" s="167" customFormat="1" x14ac:dyDescent="0.2"/>
    <row r="186" s="167" customFormat="1" x14ac:dyDescent="0.2"/>
    <row r="187" s="167" customFormat="1" x14ac:dyDescent="0.2"/>
    <row r="188" s="167" customFormat="1" x14ac:dyDescent="0.2"/>
    <row r="189" s="167" customFormat="1" x14ac:dyDescent="0.2"/>
    <row r="190" s="167" customFormat="1" x14ac:dyDescent="0.2"/>
    <row r="191" s="167" customFormat="1" x14ac:dyDescent="0.2"/>
    <row r="192" s="167" customFormat="1" x14ac:dyDescent="0.2"/>
    <row r="193" s="167" customFormat="1" x14ac:dyDescent="0.2"/>
    <row r="194" s="167" customFormat="1" x14ac:dyDescent="0.2"/>
    <row r="195" s="167" customFormat="1" x14ac:dyDescent="0.2"/>
    <row r="196" s="167" customFormat="1" x14ac:dyDescent="0.2"/>
    <row r="197" s="167" customFormat="1" x14ac:dyDescent="0.2"/>
    <row r="198" s="167" customFormat="1" x14ac:dyDescent="0.2"/>
    <row r="199" s="167" customFormat="1" x14ac:dyDescent="0.2"/>
    <row r="200" s="167" customFormat="1" x14ac:dyDescent="0.2"/>
    <row r="201" s="167" customFormat="1" x14ac:dyDescent="0.2"/>
    <row r="202" s="167" customFormat="1" x14ac:dyDescent="0.2"/>
    <row r="203" s="167" customFormat="1" x14ac:dyDescent="0.2"/>
    <row r="204" s="167" customFormat="1" x14ac:dyDescent="0.2"/>
    <row r="205" s="167" customFormat="1" x14ac:dyDescent="0.2"/>
    <row r="206" s="167" customFormat="1" x14ac:dyDescent="0.2"/>
    <row r="207" s="167" customFormat="1" x14ac:dyDescent="0.2"/>
    <row r="208" s="167" customFormat="1" x14ac:dyDescent="0.2"/>
    <row r="209" s="167" customFormat="1" x14ac:dyDescent="0.2"/>
    <row r="210" s="167" customFormat="1" x14ac:dyDescent="0.2"/>
    <row r="211" s="167" customFormat="1" x14ac:dyDescent="0.2"/>
    <row r="212" s="167" customFormat="1" x14ac:dyDescent="0.2"/>
    <row r="213" s="167" customFormat="1" x14ac:dyDescent="0.2"/>
    <row r="214" s="167" customFormat="1" x14ac:dyDescent="0.2"/>
    <row r="215" s="167" customFormat="1" x14ac:dyDescent="0.2"/>
    <row r="216" s="167" customFormat="1" x14ac:dyDescent="0.2"/>
    <row r="217" s="167" customFormat="1" x14ac:dyDescent="0.2"/>
    <row r="218" s="167" customFormat="1" x14ac:dyDescent="0.2"/>
    <row r="219" s="167" customFormat="1" x14ac:dyDescent="0.2"/>
    <row r="220" s="167" customFormat="1" x14ac:dyDescent="0.2"/>
    <row r="221" s="167" customFormat="1" x14ac:dyDescent="0.2"/>
    <row r="222" s="167" customFormat="1" x14ac:dyDescent="0.2"/>
    <row r="223" s="167" customFormat="1" x14ac:dyDescent="0.2"/>
    <row r="224" s="167" customFormat="1" x14ac:dyDescent="0.2"/>
    <row r="225" s="167" customFormat="1" x14ac:dyDescent="0.2"/>
    <row r="226" s="167" customFormat="1" x14ac:dyDescent="0.2"/>
    <row r="227" s="167" customFormat="1" x14ac:dyDescent="0.2"/>
    <row r="228" s="167" customFormat="1" x14ac:dyDescent="0.2"/>
    <row r="229" s="167" customFormat="1" x14ac:dyDescent="0.2"/>
    <row r="230" s="167" customFormat="1" x14ac:dyDescent="0.2"/>
    <row r="231" s="167" customFormat="1" x14ac:dyDescent="0.2"/>
    <row r="232" s="167" customFormat="1" x14ac:dyDescent="0.2"/>
    <row r="233" s="167" customFormat="1" x14ac:dyDescent="0.2"/>
    <row r="234" s="167" customFormat="1" x14ac:dyDescent="0.2"/>
    <row r="235" s="167" customFormat="1" x14ac:dyDescent="0.2"/>
    <row r="236" s="167" customFormat="1" x14ac:dyDescent="0.2"/>
    <row r="237" s="167" customFormat="1" x14ac:dyDescent="0.2"/>
    <row r="238" s="167" customFormat="1" x14ac:dyDescent="0.2"/>
    <row r="239" s="167" customFormat="1" x14ac:dyDescent="0.2"/>
    <row r="240" s="167" customFormat="1" x14ac:dyDescent="0.2"/>
    <row r="241" s="167" customFormat="1" x14ac:dyDescent="0.2"/>
    <row r="242" s="167" customFormat="1" x14ac:dyDescent="0.2"/>
    <row r="243" s="167" customFormat="1" x14ac:dyDescent="0.2"/>
    <row r="244" s="167" customFormat="1" x14ac:dyDescent="0.2"/>
    <row r="245" s="167" customFormat="1" x14ac:dyDescent="0.2"/>
    <row r="246" s="167" customFormat="1" x14ac:dyDescent="0.2"/>
    <row r="247" s="167" customFormat="1" x14ac:dyDescent="0.2"/>
    <row r="248" s="167" customFormat="1" x14ac:dyDescent="0.2"/>
    <row r="249" s="167" customFormat="1" x14ac:dyDescent="0.2"/>
    <row r="250" s="167" customFormat="1" x14ac:dyDescent="0.2"/>
    <row r="251" s="167" customFormat="1" x14ac:dyDescent="0.2"/>
    <row r="252" s="167" customFormat="1" x14ac:dyDescent="0.2"/>
    <row r="253" s="167" customFormat="1" x14ac:dyDescent="0.2"/>
    <row r="254" s="167" customFormat="1" x14ac:dyDescent="0.2"/>
    <row r="255" s="167" customFormat="1" x14ac:dyDescent="0.2"/>
    <row r="256" s="167" customFormat="1" x14ac:dyDescent="0.2"/>
    <row r="257" s="167" customFormat="1" x14ac:dyDescent="0.2"/>
    <row r="258" s="167" customFormat="1" x14ac:dyDescent="0.2"/>
    <row r="259" s="167" customFormat="1" x14ac:dyDescent="0.2"/>
    <row r="260" s="167" customFormat="1" x14ac:dyDescent="0.2"/>
    <row r="261" s="167" customFormat="1" x14ac:dyDescent="0.2"/>
    <row r="262" s="87" customFormat="1" x14ac:dyDescent="0.2"/>
    <row r="263" s="87" customFormat="1" x14ac:dyDescent="0.2"/>
    <row r="264" s="87" customFormat="1" x14ac:dyDescent="0.2"/>
    <row r="265" s="87" customFormat="1" x14ac:dyDescent="0.2"/>
    <row r="266" s="87" customFormat="1" x14ac:dyDescent="0.2"/>
    <row r="267" s="87" customFormat="1" x14ac:dyDescent="0.2"/>
    <row r="268" s="87" customFormat="1" x14ac:dyDescent="0.2"/>
    <row r="269" s="87" customFormat="1" x14ac:dyDescent="0.2"/>
    <row r="270" s="87" customFormat="1" x14ac:dyDescent="0.2"/>
    <row r="271" s="87" customFormat="1" x14ac:dyDescent="0.2"/>
    <row r="272" s="87" customFormat="1" x14ac:dyDescent="0.2"/>
    <row r="273" s="87" customFormat="1" x14ac:dyDescent="0.2"/>
    <row r="274" s="87" customFormat="1" x14ac:dyDescent="0.2"/>
    <row r="275" s="87" customFormat="1" x14ac:dyDescent="0.2"/>
    <row r="276" s="87" customFormat="1" x14ac:dyDescent="0.2"/>
    <row r="277" s="87" customFormat="1" x14ac:dyDescent="0.2"/>
    <row r="278" s="87" customFormat="1" x14ac:dyDescent="0.2"/>
    <row r="279" s="87" customFormat="1" x14ac:dyDescent="0.2"/>
    <row r="280" s="87" customFormat="1" x14ac:dyDescent="0.2"/>
    <row r="281" s="87" customFormat="1" x14ac:dyDescent="0.2"/>
    <row r="282" s="87" customFormat="1" x14ac:dyDescent="0.2"/>
    <row r="283" s="87" customFormat="1" x14ac:dyDescent="0.2"/>
    <row r="284" s="87" customFormat="1" x14ac:dyDescent="0.2"/>
    <row r="285" s="87" customFormat="1" x14ac:dyDescent="0.2"/>
    <row r="286" s="87" customFormat="1" x14ac:dyDescent="0.2"/>
    <row r="287" s="87" customFormat="1" x14ac:dyDescent="0.2"/>
    <row r="288" s="87" customFormat="1" x14ac:dyDescent="0.2"/>
    <row r="289" s="87" customFormat="1" x14ac:dyDescent="0.2"/>
    <row r="290" s="87" customFormat="1" x14ac:dyDescent="0.2"/>
    <row r="291" s="87" customFormat="1" x14ac:dyDescent="0.2"/>
    <row r="292" s="87" customFormat="1" x14ac:dyDescent="0.2"/>
    <row r="293" s="87" customFormat="1" x14ac:dyDescent="0.2"/>
    <row r="294" s="87" customFormat="1" x14ac:dyDescent="0.2"/>
    <row r="295" s="87" customFormat="1" x14ac:dyDescent="0.2"/>
    <row r="296" s="87" customFormat="1" x14ac:dyDescent="0.2"/>
    <row r="297" s="87" customFormat="1" x14ac:dyDescent="0.2"/>
    <row r="298" s="87" customFormat="1" x14ac:dyDescent="0.2"/>
    <row r="299" s="87" customFormat="1" x14ac:dyDescent="0.2"/>
    <row r="300" s="87" customFormat="1" x14ac:dyDescent="0.2"/>
    <row r="301" s="87" customFormat="1" x14ac:dyDescent="0.2"/>
    <row r="302" s="87" customFormat="1" x14ac:dyDescent="0.2"/>
    <row r="303" s="87" customFormat="1" x14ac:dyDescent="0.2"/>
    <row r="304" s="87" customFormat="1" x14ac:dyDescent="0.2"/>
    <row r="305" s="87" customFormat="1" x14ac:dyDescent="0.2"/>
    <row r="306" s="87" customFormat="1" x14ac:dyDescent="0.2"/>
    <row r="307" s="87" customFormat="1" x14ac:dyDescent="0.2"/>
    <row r="308" s="87" customFormat="1" x14ac:dyDescent="0.2"/>
    <row r="309" s="87" customFormat="1" x14ac:dyDescent="0.2"/>
    <row r="310" s="87" customFormat="1" x14ac:dyDescent="0.2"/>
    <row r="311" s="87" customFormat="1" x14ac:dyDescent="0.2"/>
    <row r="312" s="87" customFormat="1" x14ac:dyDescent="0.2"/>
    <row r="313" s="87" customFormat="1" x14ac:dyDescent="0.2"/>
    <row r="314" s="87" customFormat="1" x14ac:dyDescent="0.2"/>
    <row r="315" s="87" customFormat="1" x14ac:dyDescent="0.2"/>
    <row r="316" s="87" customFormat="1" x14ac:dyDescent="0.2"/>
    <row r="317" s="87" customFormat="1" x14ac:dyDescent="0.2"/>
    <row r="318" s="87" customFormat="1" x14ac:dyDescent="0.2"/>
    <row r="319" s="87" customFormat="1" x14ac:dyDescent="0.2"/>
    <row r="320" s="87" customFormat="1" x14ac:dyDescent="0.2"/>
    <row r="321" s="87" customFormat="1" x14ac:dyDescent="0.2"/>
    <row r="322" s="87" customFormat="1" x14ac:dyDescent="0.2"/>
    <row r="323" s="87" customFormat="1" x14ac:dyDescent="0.2"/>
    <row r="324" s="87" customFormat="1" x14ac:dyDescent="0.2"/>
    <row r="325" s="87" customFormat="1" x14ac:dyDescent="0.2"/>
    <row r="326" s="87" customFormat="1" x14ac:dyDescent="0.2"/>
    <row r="327" s="87" customFormat="1" x14ac:dyDescent="0.2"/>
    <row r="328" s="87" customFormat="1" x14ac:dyDescent="0.2"/>
    <row r="329" s="87" customFormat="1" x14ac:dyDescent="0.2"/>
    <row r="330" s="87" customFormat="1" x14ac:dyDescent="0.2"/>
    <row r="331" s="87" customFormat="1" x14ac:dyDescent="0.2"/>
    <row r="332" s="87" customFormat="1" x14ac:dyDescent="0.2"/>
    <row r="333" s="87" customFormat="1" x14ac:dyDescent="0.2"/>
    <row r="334" s="87" customFormat="1" x14ac:dyDescent="0.2"/>
    <row r="335" s="87" customFormat="1" x14ac:dyDescent="0.2"/>
    <row r="336" s="87" customFormat="1" x14ac:dyDescent="0.2"/>
    <row r="337" s="87" customFormat="1" x14ac:dyDescent="0.2"/>
    <row r="338" s="87" customFormat="1" x14ac:dyDescent="0.2"/>
    <row r="339" s="87" customFormat="1" x14ac:dyDescent="0.2"/>
    <row r="340" s="87" customFormat="1" x14ac:dyDescent="0.2"/>
    <row r="341" s="87" customFormat="1" x14ac:dyDescent="0.2"/>
    <row r="342" s="87" customFormat="1" x14ac:dyDescent="0.2"/>
    <row r="343" s="87" customFormat="1" x14ac:dyDescent="0.2"/>
    <row r="344" s="87" customFormat="1" x14ac:dyDescent="0.2"/>
    <row r="345" s="87" customFormat="1" x14ac:dyDescent="0.2"/>
    <row r="346" s="87" customFormat="1" x14ac:dyDescent="0.2"/>
    <row r="347" s="87" customFormat="1" x14ac:dyDescent="0.2"/>
    <row r="348" s="87" customFormat="1" x14ac:dyDescent="0.2"/>
    <row r="349" s="87" customFormat="1" x14ac:dyDescent="0.2"/>
    <row r="350" s="87" customFormat="1" x14ac:dyDescent="0.2"/>
    <row r="351" s="87" customFormat="1" x14ac:dyDescent="0.2"/>
    <row r="352" s="87" customFormat="1" x14ac:dyDescent="0.2"/>
    <row r="353" s="87" customFormat="1" x14ac:dyDescent="0.2"/>
    <row r="354" s="87" customFormat="1" x14ac:dyDescent="0.2"/>
    <row r="355" s="87" customFormat="1" x14ac:dyDescent="0.2"/>
    <row r="356" s="87" customFormat="1" x14ac:dyDescent="0.2"/>
    <row r="357" s="87" customFormat="1" x14ac:dyDescent="0.2"/>
    <row r="358" s="87" customFormat="1" x14ac:dyDescent="0.2"/>
    <row r="359" s="87" customFormat="1" x14ac:dyDescent="0.2"/>
    <row r="360" s="87" customFormat="1" x14ac:dyDescent="0.2"/>
    <row r="361" s="87" customFormat="1" x14ac:dyDescent="0.2"/>
    <row r="362" s="87" customFormat="1" x14ac:dyDescent="0.2"/>
    <row r="363" s="87" customFormat="1" x14ac:dyDescent="0.2"/>
    <row r="364" s="87" customFormat="1" x14ac:dyDescent="0.2"/>
    <row r="365" s="87" customFormat="1" x14ac:dyDescent="0.2"/>
    <row r="366" s="87" customFormat="1" x14ac:dyDescent="0.2"/>
    <row r="367" s="87" customFormat="1" x14ac:dyDescent="0.2"/>
    <row r="368" s="87" customFormat="1" x14ac:dyDescent="0.2"/>
    <row r="369" s="87" customFormat="1" x14ac:dyDescent="0.2"/>
    <row r="370" s="87" customFormat="1" x14ac:dyDescent="0.2"/>
    <row r="371" s="87" customFormat="1" x14ac:dyDescent="0.2"/>
    <row r="372" s="87" customFormat="1" x14ac:dyDescent="0.2"/>
    <row r="373" s="87" customFormat="1" x14ac:dyDescent="0.2"/>
    <row r="374" s="87" customFormat="1" x14ac:dyDescent="0.2"/>
    <row r="375" s="87" customFormat="1" x14ac:dyDescent="0.2"/>
    <row r="376" s="87" customFormat="1" x14ac:dyDescent="0.2"/>
    <row r="377" s="87" customFormat="1" x14ac:dyDescent="0.2"/>
    <row r="378" s="87" customFormat="1" x14ac:dyDescent="0.2"/>
    <row r="379" s="87" customFormat="1" x14ac:dyDescent="0.2"/>
    <row r="380" s="87" customFormat="1" x14ac:dyDescent="0.2"/>
    <row r="381" s="87" customFormat="1" x14ac:dyDescent="0.2"/>
    <row r="382" s="87" customFormat="1" x14ac:dyDescent="0.2"/>
    <row r="383" s="87" customFormat="1" x14ac:dyDescent="0.2"/>
    <row r="384" s="87" customFormat="1" x14ac:dyDescent="0.2"/>
    <row r="385" s="87" customFormat="1" x14ac:dyDescent="0.2"/>
    <row r="386" s="87" customFormat="1" x14ac:dyDescent="0.2"/>
    <row r="387" s="87" customFormat="1" x14ac:dyDescent="0.2"/>
    <row r="388" s="87" customFormat="1" x14ac:dyDescent="0.2"/>
    <row r="389" s="87" customFormat="1" x14ac:dyDescent="0.2"/>
    <row r="390" s="87" customFormat="1" x14ac:dyDescent="0.2"/>
    <row r="391" s="87" customFormat="1" x14ac:dyDescent="0.2"/>
    <row r="392" s="87" customFormat="1" x14ac:dyDescent="0.2"/>
    <row r="393" s="87" customFormat="1" x14ac:dyDescent="0.2"/>
    <row r="394" s="87" customFormat="1" x14ac:dyDescent="0.2"/>
    <row r="395" s="87" customFormat="1" x14ac:dyDescent="0.2"/>
    <row r="396" s="87" customFormat="1" x14ac:dyDescent="0.2"/>
    <row r="397" s="87" customFormat="1" x14ac:dyDescent="0.2"/>
    <row r="398" s="87" customFormat="1" x14ac:dyDescent="0.2"/>
    <row r="399" s="87" customFormat="1" x14ac:dyDescent="0.2"/>
    <row r="400" s="87" customFormat="1" x14ac:dyDescent="0.2"/>
    <row r="401" s="87" customFormat="1" x14ac:dyDescent="0.2"/>
    <row r="402" s="87" customFormat="1" x14ac:dyDescent="0.2"/>
    <row r="403" s="87" customFormat="1" x14ac:dyDescent="0.2"/>
    <row r="404" s="87" customFormat="1" x14ac:dyDescent="0.2"/>
    <row r="405" s="87" customFormat="1" x14ac:dyDescent="0.2"/>
    <row r="406" s="87" customFormat="1" x14ac:dyDescent="0.2"/>
    <row r="407" s="87" customFormat="1" x14ac:dyDescent="0.2"/>
    <row r="408" s="87" customFormat="1" x14ac:dyDescent="0.2"/>
    <row r="409" s="87" customFormat="1" x14ac:dyDescent="0.2"/>
    <row r="410" s="87" customFormat="1" x14ac:dyDescent="0.2"/>
    <row r="411" s="87" customFormat="1" x14ac:dyDescent="0.2"/>
    <row r="412" s="87" customFormat="1" x14ac:dyDescent="0.2"/>
    <row r="413" s="87" customFormat="1" x14ac:dyDescent="0.2"/>
    <row r="414" s="87" customFormat="1" x14ac:dyDescent="0.2"/>
    <row r="415" s="87" customFormat="1" x14ac:dyDescent="0.2"/>
    <row r="416" s="87" customFormat="1" x14ac:dyDescent="0.2"/>
    <row r="417" s="87" customFormat="1" x14ac:dyDescent="0.2"/>
    <row r="418" s="87" customFormat="1" x14ac:dyDescent="0.2"/>
    <row r="419" s="87" customFormat="1" x14ac:dyDescent="0.2"/>
    <row r="420" s="87" customFormat="1" x14ac:dyDescent="0.2"/>
    <row r="421" s="87" customFormat="1" x14ac:dyDescent="0.2"/>
    <row r="422" s="87" customFormat="1" x14ac:dyDescent="0.2"/>
    <row r="423" s="87" customFormat="1" x14ac:dyDescent="0.2"/>
    <row r="424" s="87" customFormat="1" x14ac:dyDescent="0.2"/>
    <row r="425" s="87" customFormat="1" x14ac:dyDescent="0.2"/>
    <row r="426" s="87" customFormat="1" x14ac:dyDescent="0.2"/>
    <row r="427" s="87" customFormat="1" x14ac:dyDescent="0.2"/>
    <row r="428" s="87" customFormat="1" x14ac:dyDescent="0.2"/>
    <row r="429" s="87" customFormat="1" x14ac:dyDescent="0.2"/>
    <row r="430" s="87" customFormat="1" x14ac:dyDescent="0.2"/>
    <row r="431" s="87" customFormat="1" x14ac:dyDescent="0.2"/>
    <row r="432" s="87" customFormat="1" x14ac:dyDescent="0.2"/>
    <row r="433" s="87" customFormat="1" x14ac:dyDescent="0.2"/>
    <row r="434" s="87" customFormat="1" x14ac:dyDescent="0.2"/>
    <row r="435" s="87" customFormat="1" x14ac:dyDescent="0.2"/>
    <row r="436" s="87" customFormat="1" x14ac:dyDescent="0.2"/>
    <row r="437" s="87" customFormat="1" x14ac:dyDescent="0.2"/>
    <row r="438" s="87" customFormat="1" x14ac:dyDescent="0.2"/>
  </sheetData>
  <mergeCells count="2">
    <mergeCell ref="A18:I18"/>
    <mergeCell ref="A19:I19"/>
  </mergeCells>
  <pageMargins left="0.9055118110236221" right="0.70866141732283472" top="1.9291338582677167" bottom="0.74803149606299213" header="0.31496062992125984" footer="0.31496062992125984"/>
  <pageSetup paperSize="9" orientation="portrait" horizontalDpi="2400" verticalDpi="2400" r:id="rId1"/>
  <headerFooter>
    <oddHeader xml:space="preserve">&amp;R&amp;"Arial,Bold" </oddHeader>
    <oddFooter>2</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9"/>
  <dimension ref="A1:P438"/>
  <sheetViews>
    <sheetView workbookViewId="0">
      <selection sqref="A1:F1"/>
    </sheetView>
  </sheetViews>
  <sheetFormatPr defaultRowHeight="12.75" x14ac:dyDescent="0.2"/>
  <cols>
    <col min="1" max="1" width="8.7109375" customWidth="1"/>
    <col min="2" max="2" width="60.85546875" customWidth="1"/>
    <col min="3" max="3" width="11.5703125" customWidth="1"/>
    <col min="4" max="4" width="15.28515625" customWidth="1"/>
    <col min="5" max="5" width="17.28515625" customWidth="1"/>
    <col min="6" max="6" width="25.42578125" customWidth="1"/>
    <col min="7" max="7" width="14.85546875" customWidth="1"/>
    <col min="8" max="8" width="12.7109375" customWidth="1"/>
    <col min="9" max="31" width="7.7109375" customWidth="1"/>
  </cols>
  <sheetData>
    <row r="1" spans="1:16" s="128" customFormat="1" ht="22.5" customHeight="1" thickTop="1" x14ac:dyDescent="0.2">
      <c r="A1" s="706" t="s">
        <v>91</v>
      </c>
      <c r="B1" s="707"/>
      <c r="C1" s="707"/>
      <c r="D1" s="707"/>
      <c r="E1" s="707"/>
      <c r="F1" s="707"/>
      <c r="G1" s="126"/>
      <c r="H1" s="126"/>
      <c r="I1" s="126"/>
      <c r="J1" s="126"/>
      <c r="K1" s="126"/>
      <c r="L1" s="127"/>
    </row>
    <row r="2" spans="1:16" s="128" customFormat="1" ht="37.5" customHeight="1" x14ac:dyDescent="0.2">
      <c r="A2" s="129" t="s">
        <v>35</v>
      </c>
      <c r="B2" s="130" t="s">
        <v>36</v>
      </c>
      <c r="C2" s="130" t="s">
        <v>59</v>
      </c>
      <c r="D2" s="130" t="s">
        <v>37</v>
      </c>
      <c r="E2" s="131" t="s">
        <v>60</v>
      </c>
      <c r="F2" s="131" t="s">
        <v>56</v>
      </c>
      <c r="G2" s="132"/>
      <c r="H2" s="132"/>
      <c r="I2" s="132"/>
      <c r="J2" s="132"/>
      <c r="K2" s="132"/>
      <c r="L2" s="133"/>
    </row>
    <row r="3" spans="1:16" s="128" customFormat="1" ht="26.25" customHeight="1" x14ac:dyDescent="0.2">
      <c r="A3" s="129"/>
      <c r="B3" s="134" t="s">
        <v>116</v>
      </c>
      <c r="C3" s="130"/>
      <c r="D3" s="130"/>
      <c r="E3" s="131"/>
      <c r="F3" s="131"/>
      <c r="G3" s="132"/>
      <c r="H3" s="132"/>
      <c r="I3" s="132"/>
      <c r="J3" s="132"/>
      <c r="K3" s="132"/>
      <c r="L3" s="133"/>
    </row>
    <row r="4" spans="1:16" s="145" customFormat="1" ht="161.25" customHeight="1" x14ac:dyDescent="0.2">
      <c r="A4" s="140" t="s">
        <v>62</v>
      </c>
      <c r="B4" s="141" t="s">
        <v>121</v>
      </c>
      <c r="C4" s="142"/>
      <c r="D4" s="151"/>
      <c r="E4" s="148"/>
      <c r="F4" s="144">
        <f t="shared" ref="F4:F10" si="0">D4*E4</f>
        <v>0</v>
      </c>
      <c r="G4" s="135"/>
      <c r="H4" s="135"/>
      <c r="I4" s="135"/>
      <c r="J4" s="135"/>
      <c r="K4" s="135"/>
      <c r="L4" s="138"/>
    </row>
    <row r="5" spans="1:16" s="150" customFormat="1" ht="15" customHeight="1" x14ac:dyDescent="0.2">
      <c r="A5" s="146" t="s">
        <v>64</v>
      </c>
      <c r="B5" s="147" t="s">
        <v>86</v>
      </c>
      <c r="C5" s="142" t="s">
        <v>9</v>
      </c>
      <c r="D5" s="148">
        <f>'STAFF RESIDENCE '!H14</f>
        <v>554.05999999999995</v>
      </c>
      <c r="E5" s="148">
        <v>620</v>
      </c>
      <c r="F5" s="144">
        <f t="shared" si="0"/>
        <v>343517.19999999995</v>
      </c>
      <c r="G5" s="149">
        <f>D5*1.5%</f>
        <v>8.3108999999999984</v>
      </c>
      <c r="H5" s="149">
        <v>223</v>
      </c>
      <c r="I5" s="149">
        <f>G5*H5</f>
        <v>1853.3306999999998</v>
      </c>
      <c r="J5" s="135"/>
      <c r="K5" s="135"/>
      <c r="L5" s="153"/>
      <c r="O5" s="150">
        <f>(F5*1.5%)*223</f>
        <v>1149065.0339999998</v>
      </c>
    </row>
    <row r="6" spans="1:16" s="150" customFormat="1" ht="15" customHeight="1" x14ac:dyDescent="0.2">
      <c r="A6" s="146" t="s">
        <v>75</v>
      </c>
      <c r="B6" s="147" t="s">
        <v>95</v>
      </c>
      <c r="C6" s="142" t="s">
        <v>9</v>
      </c>
      <c r="D6" s="148">
        <f>'STAFF RESIDENCE '!H32</f>
        <v>443.53125</v>
      </c>
      <c r="E6" s="148">
        <v>620</v>
      </c>
      <c r="F6" s="144">
        <f t="shared" si="0"/>
        <v>274989.375</v>
      </c>
      <c r="G6" s="149">
        <f>D6*1%</f>
        <v>4.4353125000000002</v>
      </c>
      <c r="H6" s="149">
        <v>223</v>
      </c>
      <c r="I6" s="149">
        <f t="shared" ref="I6:I10" si="1">G6*H6</f>
        <v>989.0746875000001</v>
      </c>
      <c r="J6" s="135"/>
      <c r="K6" s="135"/>
      <c r="L6" s="153"/>
      <c r="O6" s="150">
        <f t="shared" ref="O6:O10" si="2">(F6*1.5%)*223</f>
        <v>919839.45937499998</v>
      </c>
    </row>
    <row r="7" spans="1:16" s="150" customFormat="1" ht="15" customHeight="1" x14ac:dyDescent="0.2">
      <c r="A7" s="146" t="s">
        <v>76</v>
      </c>
      <c r="B7" s="147" t="s">
        <v>96</v>
      </c>
      <c r="C7" s="142" t="s">
        <v>9</v>
      </c>
      <c r="D7" s="148">
        <f>'STAFF RESIDENCE '!H37</f>
        <v>224.85</v>
      </c>
      <c r="E7" s="148">
        <v>620</v>
      </c>
      <c r="F7" s="144">
        <f t="shared" si="0"/>
        <v>139407</v>
      </c>
      <c r="G7" s="149">
        <f>D7*1.5%</f>
        <v>3.3727499999999999</v>
      </c>
      <c r="H7" s="149">
        <v>223</v>
      </c>
      <c r="I7" s="149">
        <f t="shared" si="1"/>
        <v>752.12324999999998</v>
      </c>
      <c r="J7" s="135"/>
      <c r="K7" s="135"/>
      <c r="L7" s="153"/>
      <c r="O7" s="150">
        <f t="shared" si="2"/>
        <v>466316.41499999998</v>
      </c>
    </row>
    <row r="8" spans="1:16" s="150" customFormat="1" ht="15" customHeight="1" x14ac:dyDescent="0.2">
      <c r="A8" s="146" t="s">
        <v>77</v>
      </c>
      <c r="B8" s="147" t="s">
        <v>210</v>
      </c>
      <c r="C8" s="142" t="s">
        <v>9</v>
      </c>
      <c r="D8" s="148">
        <f>'STAFF RESIDENCE '!H18</f>
        <v>0</v>
      </c>
      <c r="E8" s="148">
        <v>620</v>
      </c>
      <c r="F8" s="144">
        <f t="shared" si="0"/>
        <v>0</v>
      </c>
      <c r="G8" s="149">
        <f>D8*0.9%</f>
        <v>0</v>
      </c>
      <c r="H8" s="149">
        <v>223</v>
      </c>
      <c r="I8" s="149">
        <f t="shared" si="1"/>
        <v>0</v>
      </c>
      <c r="J8" s="135"/>
      <c r="K8" s="135"/>
      <c r="L8" s="153"/>
      <c r="O8" s="150">
        <f t="shared" si="2"/>
        <v>0</v>
      </c>
    </row>
    <row r="9" spans="1:16" s="150" customFormat="1" ht="15" customHeight="1" x14ac:dyDescent="0.2">
      <c r="A9" s="146" t="s">
        <v>78</v>
      </c>
      <c r="B9" s="147" t="s">
        <v>97</v>
      </c>
      <c r="C9" s="142" t="s">
        <v>9</v>
      </c>
      <c r="D9" s="148">
        <f>'STAFF RESIDENCE '!H41</f>
        <v>1852.5</v>
      </c>
      <c r="E9" s="148">
        <v>620</v>
      </c>
      <c r="F9" s="144">
        <f t="shared" si="0"/>
        <v>1148550</v>
      </c>
      <c r="G9" s="149">
        <f>D9*1%</f>
        <v>18.525000000000002</v>
      </c>
      <c r="H9" s="149">
        <v>223</v>
      </c>
      <c r="I9" s="149">
        <f t="shared" si="1"/>
        <v>4131.0750000000007</v>
      </c>
      <c r="J9" s="135">
        <f>SUM(I5:I9)</f>
        <v>7725.6036375000003</v>
      </c>
      <c r="K9" s="135"/>
      <c r="L9" s="153"/>
      <c r="O9" s="150">
        <f t="shared" si="2"/>
        <v>3841899.75</v>
      </c>
    </row>
    <row r="10" spans="1:16" s="150" customFormat="1" ht="15" customHeight="1" x14ac:dyDescent="0.2">
      <c r="A10" s="146" t="s">
        <v>211</v>
      </c>
      <c r="B10" s="147" t="s">
        <v>87</v>
      </c>
      <c r="C10" s="142" t="s">
        <v>9</v>
      </c>
      <c r="D10" s="148">
        <f>'School Building'!H47</f>
        <v>272</v>
      </c>
      <c r="E10" s="148">
        <v>620</v>
      </c>
      <c r="F10" s="144">
        <f t="shared" si="0"/>
        <v>168640</v>
      </c>
      <c r="G10" s="149">
        <f>D10*1%</f>
        <v>2.72</v>
      </c>
      <c r="H10" s="149">
        <v>223</v>
      </c>
      <c r="I10" s="149">
        <f t="shared" si="1"/>
        <v>606.56000000000006</v>
      </c>
      <c r="J10" s="135">
        <f>SUM(I5:I10)</f>
        <v>8332.1636374999998</v>
      </c>
      <c r="K10" s="135"/>
      <c r="L10" s="153"/>
      <c r="O10" s="150">
        <f t="shared" si="2"/>
        <v>564100.79999999993</v>
      </c>
    </row>
    <row r="11" spans="1:16" s="145" customFormat="1" ht="93.75" customHeight="1" x14ac:dyDescent="0.2">
      <c r="A11" s="140" t="s">
        <v>66</v>
      </c>
      <c r="B11" s="141" t="s">
        <v>80</v>
      </c>
      <c r="C11" s="142"/>
      <c r="D11" s="148"/>
      <c r="E11" s="148"/>
      <c r="F11" s="144"/>
      <c r="G11" s="135"/>
      <c r="H11" s="137">
        <f>SUM(H5:H9)</f>
        <v>1115</v>
      </c>
      <c r="I11" s="135"/>
      <c r="J11" s="135"/>
      <c r="K11" s="135"/>
      <c r="L11" s="138"/>
    </row>
    <row r="12" spans="1:16" s="150" customFormat="1" ht="15" customHeight="1" x14ac:dyDescent="0.2">
      <c r="A12" s="146" t="s">
        <v>64</v>
      </c>
      <c r="B12" s="147" t="s">
        <v>98</v>
      </c>
      <c r="C12" s="142" t="s">
        <v>81</v>
      </c>
      <c r="D12" s="148">
        <f>J10</f>
        <v>8332.1636374999998</v>
      </c>
      <c r="E12" s="148">
        <v>300</v>
      </c>
      <c r="F12" s="144">
        <f t="shared" ref="F12:F15" si="3">D12*E12</f>
        <v>2499649.0912500001</v>
      </c>
      <c r="G12" s="149"/>
      <c r="H12" s="149"/>
      <c r="I12" s="149"/>
      <c r="J12" s="135"/>
      <c r="K12" s="135"/>
      <c r="L12" s="153"/>
      <c r="P12" s="145">
        <f>SUM(O5:O10)</f>
        <v>6941221.4583749995</v>
      </c>
    </row>
    <row r="13" spans="1:16" s="145" customFormat="1" ht="46.5" customHeight="1" x14ac:dyDescent="0.2">
      <c r="A13" s="140" t="s">
        <v>68</v>
      </c>
      <c r="B13" s="141" t="s">
        <v>89</v>
      </c>
      <c r="C13" s="142"/>
      <c r="D13" s="148"/>
      <c r="E13" s="148"/>
      <c r="F13" s="144"/>
      <c r="G13" s="135"/>
      <c r="H13" s="135"/>
      <c r="I13" s="135"/>
      <c r="J13" s="135"/>
      <c r="K13" s="135"/>
      <c r="L13" s="138"/>
    </row>
    <row r="14" spans="1:16" s="150" customFormat="1" ht="15" customHeight="1" x14ac:dyDescent="0.2">
      <c r="A14" s="146" t="s">
        <v>64</v>
      </c>
      <c r="B14" s="147" t="s">
        <v>98</v>
      </c>
      <c r="C14" s="142" t="s">
        <v>9</v>
      </c>
      <c r="D14" s="148">
        <f>'STAFF RESIDENCE '!H25</f>
        <v>5089.5</v>
      </c>
      <c r="E14" s="148">
        <v>550</v>
      </c>
      <c r="F14" s="144">
        <f t="shared" ref="F14" si="4">D14*E14</f>
        <v>2799225</v>
      </c>
      <c r="G14" s="149"/>
      <c r="H14" s="149"/>
      <c r="I14" s="149"/>
      <c r="J14" s="135"/>
      <c r="K14" s="135"/>
      <c r="L14" s="153"/>
    </row>
    <row r="15" spans="1:16" s="145" customFormat="1" ht="89.25" customHeight="1" x14ac:dyDescent="0.2">
      <c r="A15" s="140" t="s">
        <v>69</v>
      </c>
      <c r="B15" s="141" t="s">
        <v>93</v>
      </c>
      <c r="C15" s="142" t="s">
        <v>9</v>
      </c>
      <c r="D15" s="148">
        <f>'STAFF RESIDENCE '!H53</f>
        <v>926.25</v>
      </c>
      <c r="E15" s="148">
        <v>320</v>
      </c>
      <c r="F15" s="144">
        <f t="shared" si="3"/>
        <v>296400</v>
      </c>
      <c r="G15" s="135"/>
      <c r="H15" s="135"/>
      <c r="I15" s="135"/>
      <c r="J15" s="135"/>
      <c r="K15" s="135"/>
      <c r="L15" s="138"/>
    </row>
    <row r="16" spans="1:16" s="145" customFormat="1" ht="108.75" customHeight="1" x14ac:dyDescent="0.2">
      <c r="A16" s="140" t="s">
        <v>71</v>
      </c>
      <c r="B16" s="141" t="s">
        <v>123</v>
      </c>
      <c r="C16" s="142"/>
      <c r="D16" s="148"/>
      <c r="E16" s="148"/>
      <c r="F16" s="144"/>
      <c r="G16" s="135"/>
      <c r="H16" s="135"/>
      <c r="I16" s="135"/>
      <c r="J16" s="135"/>
      <c r="K16" s="135"/>
      <c r="L16" s="138"/>
    </row>
    <row r="17" spans="1:12" s="150" customFormat="1" ht="15" customHeight="1" x14ac:dyDescent="0.2">
      <c r="A17" s="146" t="s">
        <v>64</v>
      </c>
      <c r="B17" s="147" t="s">
        <v>98</v>
      </c>
      <c r="C17" s="142" t="s">
        <v>18</v>
      </c>
      <c r="D17" s="148">
        <f>'STAFF RESIDENCE '!H47</f>
        <v>14597.44</v>
      </c>
      <c r="E17" s="148">
        <v>110</v>
      </c>
      <c r="F17" s="144">
        <f t="shared" ref="F17" si="5">D17*E17</f>
        <v>1605718.4000000001</v>
      </c>
      <c r="G17" s="149"/>
      <c r="H17" s="149"/>
      <c r="I17" s="149"/>
      <c r="J17" s="135"/>
      <c r="K17" s="135"/>
      <c r="L17" s="153"/>
    </row>
    <row r="18" spans="1:12" s="145" customFormat="1" ht="74.25" customHeight="1" x14ac:dyDescent="0.2">
      <c r="A18" s="140" t="s">
        <v>74</v>
      </c>
      <c r="B18" s="141" t="s">
        <v>90</v>
      </c>
      <c r="C18" s="142"/>
      <c r="D18" s="148"/>
      <c r="E18" s="148"/>
      <c r="F18" s="144"/>
      <c r="G18" s="135"/>
      <c r="H18" s="135"/>
      <c r="I18" s="135"/>
      <c r="J18" s="135"/>
      <c r="K18" s="135"/>
      <c r="L18" s="138"/>
    </row>
    <row r="19" spans="1:12" s="150" customFormat="1" ht="15" customHeight="1" x14ac:dyDescent="0.2">
      <c r="A19" s="146" t="s">
        <v>64</v>
      </c>
      <c r="B19" s="147" t="s">
        <v>98</v>
      </c>
      <c r="C19" s="142" t="s">
        <v>18</v>
      </c>
      <c r="D19" s="148">
        <f>'STAFF RESIDENCE '!H50</f>
        <v>3705</v>
      </c>
      <c r="E19" s="148">
        <v>110</v>
      </c>
      <c r="F19" s="144">
        <f t="shared" ref="F19" si="6">D19*E19</f>
        <v>407550</v>
      </c>
      <c r="G19" s="149"/>
      <c r="H19" s="149"/>
      <c r="I19" s="149"/>
      <c r="J19" s="135"/>
      <c r="K19" s="135"/>
      <c r="L19" s="153"/>
    </row>
    <row r="20" spans="1:12" s="150" customFormat="1" ht="24.95" customHeight="1" x14ac:dyDescent="0.2">
      <c r="A20" s="708" t="s">
        <v>113</v>
      </c>
      <c r="B20" s="709"/>
      <c r="C20" s="709"/>
      <c r="D20" s="709"/>
      <c r="E20" s="709"/>
      <c r="F20" s="154">
        <f>SUM(F3:F19)</f>
        <v>9683646.0662500001</v>
      </c>
      <c r="G20" s="149"/>
      <c r="H20" s="149"/>
      <c r="I20" s="149"/>
      <c r="J20" s="135"/>
      <c r="K20" s="135"/>
      <c r="L20" s="153"/>
    </row>
    <row r="21" spans="1:12" s="150" customFormat="1" x14ac:dyDescent="0.2"/>
    <row r="22" spans="1:12" s="150" customFormat="1" x14ac:dyDescent="0.2"/>
    <row r="23" spans="1:12" s="150" customFormat="1" x14ac:dyDescent="0.2"/>
    <row r="24" spans="1:12" s="150" customFormat="1" x14ac:dyDescent="0.2"/>
    <row r="25" spans="1:12" s="150" customFormat="1" x14ac:dyDescent="0.2"/>
    <row r="26" spans="1:12" s="150" customFormat="1" x14ac:dyDescent="0.2"/>
    <row r="27" spans="1:12" s="150" customFormat="1" x14ac:dyDescent="0.2"/>
    <row r="28" spans="1:12" s="150" customFormat="1" x14ac:dyDescent="0.2"/>
    <row r="29" spans="1:12" s="150" customFormat="1" x14ac:dyDescent="0.2"/>
    <row r="30" spans="1:12" s="150" customFormat="1" x14ac:dyDescent="0.2"/>
    <row r="31" spans="1:12" s="150" customFormat="1" x14ac:dyDescent="0.2"/>
    <row r="32" spans="1:12" s="150" customFormat="1" x14ac:dyDescent="0.2"/>
    <row r="33" s="150" customFormat="1" x14ac:dyDescent="0.2"/>
    <row r="34" s="150" customFormat="1" x14ac:dyDescent="0.2"/>
    <row r="35" s="150" customFormat="1" x14ac:dyDescent="0.2"/>
    <row r="36" s="150" customFormat="1" x14ac:dyDescent="0.2"/>
    <row r="37" s="150" customFormat="1" x14ac:dyDescent="0.2"/>
    <row r="38" s="150" customFormat="1" x14ac:dyDescent="0.2"/>
    <row r="39" s="150" customFormat="1" x14ac:dyDescent="0.2"/>
    <row r="40" s="150" customFormat="1" x14ac:dyDescent="0.2"/>
    <row r="41" s="150" customFormat="1" x14ac:dyDescent="0.2"/>
    <row r="42" s="150" customFormat="1" x14ac:dyDescent="0.2"/>
    <row r="43" s="150" customFormat="1" x14ac:dyDescent="0.2"/>
    <row r="44" s="150" customFormat="1" x14ac:dyDescent="0.2"/>
    <row r="45" s="150" customFormat="1" x14ac:dyDescent="0.2"/>
    <row r="46" s="150" customFormat="1" x14ac:dyDescent="0.2"/>
    <row r="47" s="150" customFormat="1" x14ac:dyDescent="0.2"/>
    <row r="48" s="150" customFormat="1" x14ac:dyDescent="0.2"/>
    <row r="49" s="150" customFormat="1" x14ac:dyDescent="0.2"/>
    <row r="50" s="150" customFormat="1" x14ac:dyDescent="0.2"/>
    <row r="51" s="150" customFormat="1" x14ac:dyDescent="0.2"/>
    <row r="52" s="150" customFormat="1" x14ac:dyDescent="0.2"/>
    <row r="53" s="150" customFormat="1" x14ac:dyDescent="0.2"/>
    <row r="54" s="150" customFormat="1" x14ac:dyDescent="0.2"/>
    <row r="55" s="150" customFormat="1" x14ac:dyDescent="0.2"/>
    <row r="56" s="150" customFormat="1" x14ac:dyDescent="0.2"/>
    <row r="57" s="150" customFormat="1" x14ac:dyDescent="0.2"/>
    <row r="58" s="150" customFormat="1" x14ac:dyDescent="0.2"/>
    <row r="59" s="150" customFormat="1" x14ac:dyDescent="0.2"/>
    <row r="60" s="150" customFormat="1" x14ac:dyDescent="0.2"/>
    <row r="61" s="150" customFormat="1" x14ac:dyDescent="0.2"/>
    <row r="62" s="150" customFormat="1" x14ac:dyDescent="0.2"/>
    <row r="63" s="150" customFormat="1" x14ac:dyDescent="0.2"/>
    <row r="64" s="150" customFormat="1" x14ac:dyDescent="0.2"/>
    <row r="65" s="150" customFormat="1" x14ac:dyDescent="0.2"/>
    <row r="66" s="150" customFormat="1" x14ac:dyDescent="0.2"/>
    <row r="67" s="150" customFormat="1" x14ac:dyDescent="0.2"/>
    <row r="68" s="150" customFormat="1" x14ac:dyDescent="0.2"/>
    <row r="69" s="150" customFormat="1" x14ac:dyDescent="0.2"/>
    <row r="70" s="150" customFormat="1" x14ac:dyDescent="0.2"/>
    <row r="71" s="150" customFormat="1" x14ac:dyDescent="0.2"/>
    <row r="72" s="150" customFormat="1" x14ac:dyDescent="0.2"/>
    <row r="73" s="150" customFormat="1" x14ac:dyDescent="0.2"/>
    <row r="74" s="150" customFormat="1" x14ac:dyDescent="0.2"/>
    <row r="75" s="150" customFormat="1" x14ac:dyDescent="0.2"/>
    <row r="76" s="150" customFormat="1" x14ac:dyDescent="0.2"/>
    <row r="77" s="150" customFormat="1" x14ac:dyDescent="0.2"/>
    <row r="78" s="150" customFormat="1" x14ac:dyDescent="0.2"/>
    <row r="79" s="150" customFormat="1" x14ac:dyDescent="0.2"/>
    <row r="80" s="150" customFormat="1" x14ac:dyDescent="0.2"/>
    <row r="81" s="150" customFormat="1" x14ac:dyDescent="0.2"/>
    <row r="82" s="150" customFormat="1" x14ac:dyDescent="0.2"/>
    <row r="83" s="150" customFormat="1" x14ac:dyDescent="0.2"/>
    <row r="84" s="150" customFormat="1" x14ac:dyDescent="0.2"/>
    <row r="85" s="150" customFormat="1" x14ac:dyDescent="0.2"/>
    <row r="86" s="150" customFormat="1" x14ac:dyDescent="0.2"/>
    <row r="87" s="150" customFormat="1" x14ac:dyDescent="0.2"/>
    <row r="88" s="150" customFormat="1" x14ac:dyDescent="0.2"/>
    <row r="89" s="150" customFormat="1" x14ac:dyDescent="0.2"/>
    <row r="90" s="150" customFormat="1" x14ac:dyDescent="0.2"/>
    <row r="91" s="150" customFormat="1" x14ac:dyDescent="0.2"/>
    <row r="92" s="150" customFormat="1" x14ac:dyDescent="0.2"/>
    <row r="93" s="150" customFormat="1" x14ac:dyDescent="0.2"/>
    <row r="94" s="150" customFormat="1" x14ac:dyDescent="0.2"/>
    <row r="95" s="150" customFormat="1" x14ac:dyDescent="0.2"/>
    <row r="96" s="150" customFormat="1" x14ac:dyDescent="0.2"/>
    <row r="97" s="150" customFormat="1" x14ac:dyDescent="0.2"/>
    <row r="98" s="150" customFormat="1" x14ac:dyDescent="0.2"/>
    <row r="99" s="150" customFormat="1" x14ac:dyDescent="0.2"/>
    <row r="100" s="150" customFormat="1" x14ac:dyDescent="0.2"/>
    <row r="101" s="150" customFormat="1" x14ac:dyDescent="0.2"/>
    <row r="102" s="150" customFormat="1" x14ac:dyDescent="0.2"/>
    <row r="103" s="150" customFormat="1" x14ac:dyDescent="0.2"/>
    <row r="104" s="150" customFormat="1" x14ac:dyDescent="0.2"/>
    <row r="105" s="150" customFormat="1" x14ac:dyDescent="0.2"/>
    <row r="106" s="150" customFormat="1" x14ac:dyDescent="0.2"/>
    <row r="107" s="150" customFormat="1" x14ac:dyDescent="0.2"/>
    <row r="108" s="150" customFormat="1" x14ac:dyDescent="0.2"/>
    <row r="109" s="150" customFormat="1" x14ac:dyDescent="0.2"/>
    <row r="110" s="150" customFormat="1" x14ac:dyDescent="0.2"/>
    <row r="111" s="150" customFormat="1" x14ac:dyDescent="0.2"/>
    <row r="112" s="150" customFormat="1" x14ac:dyDescent="0.2"/>
    <row r="113" s="150" customFormat="1" x14ac:dyDescent="0.2"/>
    <row r="114" s="150" customFormat="1" x14ac:dyDescent="0.2"/>
    <row r="115" s="150" customFormat="1" x14ac:dyDescent="0.2"/>
    <row r="116" s="150" customFormat="1" x14ac:dyDescent="0.2"/>
    <row r="117" s="150" customFormat="1" x14ac:dyDescent="0.2"/>
    <row r="118" s="150" customFormat="1" x14ac:dyDescent="0.2"/>
    <row r="119" s="150" customFormat="1" x14ac:dyDescent="0.2"/>
    <row r="120" s="150" customFormat="1" x14ac:dyDescent="0.2"/>
    <row r="121" s="150" customFormat="1" x14ac:dyDescent="0.2"/>
    <row r="122" s="150" customFormat="1" x14ac:dyDescent="0.2"/>
    <row r="123" s="150" customFormat="1" x14ac:dyDescent="0.2"/>
    <row r="124" s="150" customFormat="1" x14ac:dyDescent="0.2"/>
    <row r="125" s="150" customFormat="1" x14ac:dyDescent="0.2"/>
    <row r="126" s="150" customFormat="1" x14ac:dyDescent="0.2"/>
    <row r="127" s="150" customFormat="1" x14ac:dyDescent="0.2"/>
    <row r="128" s="150" customFormat="1" x14ac:dyDescent="0.2"/>
    <row r="129" s="150" customFormat="1" x14ac:dyDescent="0.2"/>
    <row r="130" s="150" customFormat="1" x14ac:dyDescent="0.2"/>
    <row r="131" s="150" customFormat="1" x14ac:dyDescent="0.2"/>
    <row r="132" s="150" customFormat="1" x14ac:dyDescent="0.2"/>
    <row r="133" s="150" customFormat="1" x14ac:dyDescent="0.2"/>
    <row r="134" s="150" customFormat="1" x14ac:dyDescent="0.2"/>
    <row r="135" s="150" customFormat="1" x14ac:dyDescent="0.2"/>
    <row r="136" s="150" customFormat="1" x14ac:dyDescent="0.2"/>
    <row r="137" s="150" customFormat="1" x14ac:dyDescent="0.2"/>
    <row r="138" s="150" customFormat="1" x14ac:dyDescent="0.2"/>
    <row r="139" s="150" customFormat="1" x14ac:dyDescent="0.2"/>
    <row r="140" s="150" customFormat="1" x14ac:dyDescent="0.2"/>
    <row r="141" s="150" customFormat="1" x14ac:dyDescent="0.2"/>
    <row r="142" s="150" customFormat="1" x14ac:dyDescent="0.2"/>
    <row r="143" s="150" customFormat="1" x14ac:dyDescent="0.2"/>
    <row r="144" s="150" customFormat="1" x14ac:dyDescent="0.2"/>
    <row r="145" s="150" customFormat="1" x14ac:dyDescent="0.2"/>
    <row r="146" s="150" customFormat="1" x14ac:dyDescent="0.2"/>
    <row r="147" s="150" customFormat="1" x14ac:dyDescent="0.2"/>
    <row r="148" s="150" customFormat="1" x14ac:dyDescent="0.2"/>
    <row r="149" s="150" customFormat="1" x14ac:dyDescent="0.2"/>
    <row r="150" s="150" customFormat="1" x14ac:dyDescent="0.2"/>
    <row r="151" s="150" customFormat="1" x14ac:dyDescent="0.2"/>
    <row r="152" s="150" customFormat="1" x14ac:dyDescent="0.2"/>
    <row r="153" s="150" customFormat="1" x14ac:dyDescent="0.2"/>
    <row r="154" s="150" customFormat="1" x14ac:dyDescent="0.2"/>
    <row r="155" s="150" customFormat="1" x14ac:dyDescent="0.2"/>
    <row r="156" s="150" customFormat="1" x14ac:dyDescent="0.2"/>
    <row r="157" s="150" customFormat="1" x14ac:dyDescent="0.2"/>
    <row r="158" s="150" customFormat="1" x14ac:dyDescent="0.2"/>
    <row r="159" s="150" customFormat="1" x14ac:dyDescent="0.2"/>
    <row r="160" s="150" customFormat="1" x14ac:dyDescent="0.2"/>
    <row r="161" s="150" customFormat="1" x14ac:dyDescent="0.2"/>
    <row r="162" s="150" customFormat="1" x14ac:dyDescent="0.2"/>
    <row r="163" s="150" customFormat="1" x14ac:dyDescent="0.2"/>
    <row r="164" s="150" customFormat="1" x14ac:dyDescent="0.2"/>
    <row r="165" s="150" customFormat="1" x14ac:dyDescent="0.2"/>
    <row r="166" s="150" customFormat="1" x14ac:dyDescent="0.2"/>
    <row r="167" s="150" customFormat="1" x14ac:dyDescent="0.2"/>
    <row r="168" s="150" customFormat="1" x14ac:dyDescent="0.2"/>
    <row r="169" s="150" customFormat="1" x14ac:dyDescent="0.2"/>
    <row r="170" s="150" customFormat="1" x14ac:dyDescent="0.2"/>
    <row r="171" s="150" customFormat="1" x14ac:dyDescent="0.2"/>
    <row r="172" s="150" customFormat="1" x14ac:dyDescent="0.2"/>
    <row r="173" s="150" customFormat="1" x14ac:dyDescent="0.2"/>
    <row r="174" s="150" customFormat="1" x14ac:dyDescent="0.2"/>
    <row r="175" s="150" customFormat="1" x14ac:dyDescent="0.2"/>
    <row r="176" s="150" customFormat="1" x14ac:dyDescent="0.2"/>
    <row r="177" s="150" customFormat="1" x14ac:dyDescent="0.2"/>
    <row r="178" s="150" customFormat="1" x14ac:dyDescent="0.2"/>
    <row r="179" s="150" customFormat="1" x14ac:dyDescent="0.2"/>
    <row r="180" s="150" customFormat="1" x14ac:dyDescent="0.2"/>
    <row r="181" s="150" customFormat="1" x14ac:dyDescent="0.2"/>
    <row r="182" s="150" customFormat="1" x14ac:dyDescent="0.2"/>
    <row r="183" s="150" customFormat="1" x14ac:dyDescent="0.2"/>
    <row r="184" s="150" customFormat="1" x14ac:dyDescent="0.2"/>
    <row r="185" s="150" customFormat="1" x14ac:dyDescent="0.2"/>
    <row r="186" s="150" customFormat="1" x14ac:dyDescent="0.2"/>
    <row r="187" s="150" customFormat="1" x14ac:dyDescent="0.2"/>
    <row r="188" s="150" customFormat="1" x14ac:dyDescent="0.2"/>
    <row r="189" s="150" customFormat="1" x14ac:dyDescent="0.2"/>
    <row r="190" s="150" customFormat="1" x14ac:dyDescent="0.2"/>
    <row r="191" s="150" customFormat="1" x14ac:dyDescent="0.2"/>
    <row r="192" s="150" customFormat="1" x14ac:dyDescent="0.2"/>
    <row r="193" s="150" customFormat="1" x14ac:dyDescent="0.2"/>
    <row r="194" s="150" customFormat="1" x14ac:dyDescent="0.2"/>
    <row r="195" s="150" customFormat="1" x14ac:dyDescent="0.2"/>
    <row r="196" s="150" customFormat="1" x14ac:dyDescent="0.2"/>
    <row r="197" s="150" customFormat="1" x14ac:dyDescent="0.2"/>
    <row r="198" s="150" customFormat="1" x14ac:dyDescent="0.2"/>
    <row r="199" s="150" customFormat="1" x14ac:dyDescent="0.2"/>
    <row r="200" s="150" customFormat="1" x14ac:dyDescent="0.2"/>
    <row r="201" s="150" customFormat="1" x14ac:dyDescent="0.2"/>
    <row r="202" s="150" customFormat="1" x14ac:dyDescent="0.2"/>
    <row r="203" s="150" customFormat="1" x14ac:dyDescent="0.2"/>
    <row r="204" s="150" customFormat="1" x14ac:dyDescent="0.2"/>
    <row r="205" s="150" customFormat="1" x14ac:dyDescent="0.2"/>
    <row r="206" s="150" customFormat="1" x14ac:dyDescent="0.2"/>
    <row r="207" s="150" customFormat="1" x14ac:dyDescent="0.2"/>
    <row r="208" s="150" customFormat="1" x14ac:dyDescent="0.2"/>
    <row r="209" s="150" customFormat="1" x14ac:dyDescent="0.2"/>
    <row r="210" s="150" customFormat="1" x14ac:dyDescent="0.2"/>
    <row r="211" s="150" customFormat="1" x14ac:dyDescent="0.2"/>
    <row r="212" s="150" customFormat="1" x14ac:dyDescent="0.2"/>
    <row r="213" s="150" customFormat="1" x14ac:dyDescent="0.2"/>
    <row r="214" s="150" customFormat="1" x14ac:dyDescent="0.2"/>
    <row r="215" s="150" customFormat="1" x14ac:dyDescent="0.2"/>
    <row r="216" s="150" customFormat="1" x14ac:dyDescent="0.2"/>
    <row r="217" s="150" customFormat="1" x14ac:dyDescent="0.2"/>
    <row r="218" s="150" customFormat="1" x14ac:dyDescent="0.2"/>
    <row r="219" s="150" customFormat="1" x14ac:dyDescent="0.2"/>
    <row r="220" s="150" customFormat="1" x14ac:dyDescent="0.2"/>
    <row r="221" s="150" customFormat="1" x14ac:dyDescent="0.2"/>
    <row r="222" s="150" customFormat="1" x14ac:dyDescent="0.2"/>
    <row r="223" s="150" customFormat="1" x14ac:dyDescent="0.2"/>
    <row r="224" s="150" customFormat="1" x14ac:dyDescent="0.2"/>
    <row r="225" s="150" customFormat="1" x14ac:dyDescent="0.2"/>
    <row r="226" s="150" customFormat="1" x14ac:dyDescent="0.2"/>
    <row r="227" s="150" customFormat="1" x14ac:dyDescent="0.2"/>
    <row r="228" s="150" customFormat="1" x14ac:dyDescent="0.2"/>
    <row r="229" s="150" customFormat="1" x14ac:dyDescent="0.2"/>
    <row r="230" s="150" customFormat="1" x14ac:dyDescent="0.2"/>
    <row r="231" s="150" customFormat="1" x14ac:dyDescent="0.2"/>
    <row r="232" s="150" customFormat="1" x14ac:dyDescent="0.2"/>
    <row r="233" s="150" customFormat="1" x14ac:dyDescent="0.2"/>
    <row r="234" s="150" customFormat="1" x14ac:dyDescent="0.2"/>
    <row r="235" s="150" customFormat="1" x14ac:dyDescent="0.2"/>
    <row r="236" s="150" customFormat="1" x14ac:dyDescent="0.2"/>
    <row r="237" s="150" customFormat="1" x14ac:dyDescent="0.2"/>
    <row r="238" s="150" customFormat="1" x14ac:dyDescent="0.2"/>
    <row r="239" s="150" customFormat="1" x14ac:dyDescent="0.2"/>
    <row r="240" s="150" customFormat="1" x14ac:dyDescent="0.2"/>
    <row r="241" s="150" customFormat="1" x14ac:dyDescent="0.2"/>
    <row r="242" s="150" customFormat="1" x14ac:dyDescent="0.2"/>
    <row r="243" s="150" customFormat="1" x14ac:dyDescent="0.2"/>
    <row r="244" s="150" customFormat="1" x14ac:dyDescent="0.2"/>
    <row r="245" s="150" customFormat="1" x14ac:dyDescent="0.2"/>
    <row r="246" s="150" customFormat="1" x14ac:dyDescent="0.2"/>
    <row r="247" s="150" customFormat="1" x14ac:dyDescent="0.2"/>
    <row r="248" s="150" customFormat="1" x14ac:dyDescent="0.2"/>
    <row r="249" s="150" customFormat="1" x14ac:dyDescent="0.2"/>
    <row r="250" s="150" customFormat="1" x14ac:dyDescent="0.2"/>
    <row r="251" s="150" customFormat="1" x14ac:dyDescent="0.2"/>
    <row r="252" s="150" customFormat="1" x14ac:dyDescent="0.2"/>
    <row r="253" s="150" customFormat="1" x14ac:dyDescent="0.2"/>
    <row r="254" s="150" customFormat="1" x14ac:dyDescent="0.2"/>
    <row r="255" s="150" customFormat="1" x14ac:dyDescent="0.2"/>
    <row r="256" s="150" customFormat="1" x14ac:dyDescent="0.2"/>
    <row r="257" s="150" customFormat="1" x14ac:dyDescent="0.2"/>
    <row r="258" s="150" customFormat="1" x14ac:dyDescent="0.2"/>
    <row r="259" s="150" customFormat="1" x14ac:dyDescent="0.2"/>
    <row r="260" s="150" customFormat="1" x14ac:dyDescent="0.2"/>
    <row r="261" s="150" customFormat="1" x14ac:dyDescent="0.2"/>
    <row r="262" s="26" customFormat="1" x14ac:dyDescent="0.2"/>
    <row r="263" s="26" customFormat="1" x14ac:dyDescent="0.2"/>
    <row r="264" s="26" customFormat="1" x14ac:dyDescent="0.2"/>
    <row r="265" s="26" customFormat="1" x14ac:dyDescent="0.2"/>
    <row r="266" s="26" customFormat="1" x14ac:dyDescent="0.2"/>
    <row r="267" s="26" customFormat="1" x14ac:dyDescent="0.2"/>
    <row r="268" s="26" customFormat="1" x14ac:dyDescent="0.2"/>
    <row r="269" s="26" customFormat="1" x14ac:dyDescent="0.2"/>
    <row r="270" s="26" customFormat="1" x14ac:dyDescent="0.2"/>
    <row r="271" s="26" customFormat="1" x14ac:dyDescent="0.2"/>
    <row r="272" s="26" customFormat="1" x14ac:dyDescent="0.2"/>
    <row r="273" s="26" customFormat="1" x14ac:dyDescent="0.2"/>
    <row r="274" s="26" customFormat="1" x14ac:dyDescent="0.2"/>
    <row r="275" s="26" customFormat="1" x14ac:dyDescent="0.2"/>
    <row r="276" s="26" customFormat="1" x14ac:dyDescent="0.2"/>
    <row r="277" s="26" customFormat="1" x14ac:dyDescent="0.2"/>
    <row r="278" s="26" customFormat="1" x14ac:dyDescent="0.2"/>
    <row r="279" s="26" customFormat="1" x14ac:dyDescent="0.2"/>
    <row r="280" s="26" customFormat="1" x14ac:dyDescent="0.2"/>
    <row r="281" s="26" customFormat="1" x14ac:dyDescent="0.2"/>
    <row r="282" s="26" customFormat="1" x14ac:dyDescent="0.2"/>
    <row r="283" s="26" customFormat="1" x14ac:dyDescent="0.2"/>
    <row r="284" s="26" customFormat="1" x14ac:dyDescent="0.2"/>
    <row r="285" s="26" customFormat="1" x14ac:dyDescent="0.2"/>
    <row r="286" s="26" customFormat="1" x14ac:dyDescent="0.2"/>
    <row r="287" s="26" customFormat="1" x14ac:dyDescent="0.2"/>
    <row r="288" s="26" customFormat="1" x14ac:dyDescent="0.2"/>
    <row r="289" s="26" customFormat="1" x14ac:dyDescent="0.2"/>
    <row r="290" s="26" customFormat="1" x14ac:dyDescent="0.2"/>
    <row r="291" s="26" customFormat="1" x14ac:dyDescent="0.2"/>
    <row r="292" s="26" customFormat="1" x14ac:dyDescent="0.2"/>
    <row r="293" s="26" customFormat="1" x14ac:dyDescent="0.2"/>
    <row r="294" s="26" customFormat="1" x14ac:dyDescent="0.2"/>
    <row r="295" s="26" customFormat="1" x14ac:dyDescent="0.2"/>
    <row r="296" s="26" customFormat="1" x14ac:dyDescent="0.2"/>
    <row r="297" s="26" customFormat="1" x14ac:dyDescent="0.2"/>
    <row r="298" s="26" customFormat="1" x14ac:dyDescent="0.2"/>
    <row r="299" s="26" customFormat="1" x14ac:dyDescent="0.2"/>
    <row r="300" s="26" customFormat="1" x14ac:dyDescent="0.2"/>
    <row r="301" s="26" customFormat="1" x14ac:dyDescent="0.2"/>
    <row r="302" s="26" customFormat="1" x14ac:dyDescent="0.2"/>
    <row r="303" s="26" customFormat="1" x14ac:dyDescent="0.2"/>
    <row r="304" s="26" customFormat="1" x14ac:dyDescent="0.2"/>
    <row r="305" s="26" customFormat="1" x14ac:dyDescent="0.2"/>
    <row r="306" s="26" customFormat="1" x14ac:dyDescent="0.2"/>
    <row r="307" s="26" customFormat="1" x14ac:dyDescent="0.2"/>
    <row r="308" s="26" customFormat="1" x14ac:dyDescent="0.2"/>
    <row r="309" s="26" customFormat="1" x14ac:dyDescent="0.2"/>
    <row r="310" s="26" customFormat="1" x14ac:dyDescent="0.2"/>
    <row r="311" s="26" customFormat="1" x14ac:dyDescent="0.2"/>
    <row r="312" s="26" customFormat="1" x14ac:dyDescent="0.2"/>
    <row r="313" s="26" customFormat="1" x14ac:dyDescent="0.2"/>
    <row r="314" s="26" customFormat="1" x14ac:dyDescent="0.2"/>
    <row r="315" s="26" customFormat="1" x14ac:dyDescent="0.2"/>
    <row r="316" s="26" customFormat="1" x14ac:dyDescent="0.2"/>
    <row r="317" s="26" customFormat="1" x14ac:dyDescent="0.2"/>
    <row r="318" s="26" customFormat="1" x14ac:dyDescent="0.2"/>
    <row r="319" s="26" customFormat="1" x14ac:dyDescent="0.2"/>
    <row r="320" s="26" customFormat="1" x14ac:dyDescent="0.2"/>
    <row r="321" s="26" customFormat="1" x14ac:dyDescent="0.2"/>
    <row r="322" s="26" customFormat="1" x14ac:dyDescent="0.2"/>
    <row r="323" s="26" customFormat="1" x14ac:dyDescent="0.2"/>
    <row r="324" s="26" customFormat="1" x14ac:dyDescent="0.2"/>
    <row r="325" s="26" customFormat="1" x14ac:dyDescent="0.2"/>
    <row r="326" s="26" customFormat="1" x14ac:dyDescent="0.2"/>
    <row r="327" s="26" customFormat="1" x14ac:dyDescent="0.2"/>
    <row r="328" s="26" customFormat="1" x14ac:dyDescent="0.2"/>
    <row r="329" s="26" customFormat="1" x14ac:dyDescent="0.2"/>
    <row r="330" s="26" customFormat="1" x14ac:dyDescent="0.2"/>
    <row r="331" s="26" customFormat="1" x14ac:dyDescent="0.2"/>
    <row r="332" s="26" customFormat="1" x14ac:dyDescent="0.2"/>
    <row r="333" s="26" customFormat="1" x14ac:dyDescent="0.2"/>
    <row r="334" s="26" customFormat="1" x14ac:dyDescent="0.2"/>
    <row r="335" s="26" customFormat="1" x14ac:dyDescent="0.2"/>
    <row r="336" s="26" customFormat="1" x14ac:dyDescent="0.2"/>
    <row r="337" s="26" customFormat="1" x14ac:dyDescent="0.2"/>
    <row r="338" s="26" customFormat="1" x14ac:dyDescent="0.2"/>
    <row r="339" s="26" customFormat="1" x14ac:dyDescent="0.2"/>
    <row r="340" s="26" customFormat="1" x14ac:dyDescent="0.2"/>
    <row r="341" s="26" customFormat="1" x14ac:dyDescent="0.2"/>
    <row r="342" s="26" customFormat="1" x14ac:dyDescent="0.2"/>
    <row r="343" s="26" customFormat="1" x14ac:dyDescent="0.2"/>
    <row r="344" s="26" customFormat="1" x14ac:dyDescent="0.2"/>
    <row r="345" s="26" customFormat="1" x14ac:dyDescent="0.2"/>
    <row r="346" s="26" customFormat="1" x14ac:dyDescent="0.2"/>
    <row r="347" s="26" customFormat="1" x14ac:dyDescent="0.2"/>
    <row r="348" s="26" customFormat="1" x14ac:dyDescent="0.2"/>
    <row r="349" s="26" customFormat="1" x14ac:dyDescent="0.2"/>
    <row r="350" s="26" customFormat="1" x14ac:dyDescent="0.2"/>
    <row r="351" s="26" customFormat="1" x14ac:dyDescent="0.2"/>
    <row r="352" s="26" customFormat="1" x14ac:dyDescent="0.2"/>
    <row r="353" s="26" customFormat="1" x14ac:dyDescent="0.2"/>
    <row r="354" s="26" customFormat="1" x14ac:dyDescent="0.2"/>
    <row r="355" s="26" customFormat="1" x14ac:dyDescent="0.2"/>
    <row r="356" s="26" customFormat="1" x14ac:dyDescent="0.2"/>
    <row r="357" s="26" customFormat="1" x14ac:dyDescent="0.2"/>
    <row r="358" s="26" customFormat="1" x14ac:dyDescent="0.2"/>
    <row r="359" s="26" customFormat="1" x14ac:dyDescent="0.2"/>
    <row r="360" s="26" customFormat="1" x14ac:dyDescent="0.2"/>
    <row r="361" s="26" customFormat="1" x14ac:dyDescent="0.2"/>
    <row r="362" s="26" customFormat="1" x14ac:dyDescent="0.2"/>
    <row r="363" s="26" customFormat="1" x14ac:dyDescent="0.2"/>
    <row r="364" s="26" customFormat="1" x14ac:dyDescent="0.2"/>
    <row r="365" s="26" customFormat="1" x14ac:dyDescent="0.2"/>
    <row r="366" s="26" customFormat="1" x14ac:dyDescent="0.2"/>
    <row r="367" s="26" customFormat="1" x14ac:dyDescent="0.2"/>
    <row r="368" s="26" customFormat="1" x14ac:dyDescent="0.2"/>
    <row r="369" s="26" customFormat="1" x14ac:dyDescent="0.2"/>
    <row r="370" s="26" customFormat="1" x14ac:dyDescent="0.2"/>
    <row r="371" s="26" customFormat="1" x14ac:dyDescent="0.2"/>
    <row r="372" s="26" customFormat="1" x14ac:dyDescent="0.2"/>
    <row r="373" s="26" customFormat="1" x14ac:dyDescent="0.2"/>
    <row r="374" s="26" customFormat="1" x14ac:dyDescent="0.2"/>
    <row r="375" s="26" customFormat="1" x14ac:dyDescent="0.2"/>
    <row r="376" s="26" customFormat="1" x14ac:dyDescent="0.2"/>
    <row r="377" s="26" customFormat="1" x14ac:dyDescent="0.2"/>
    <row r="378" s="26" customFormat="1" x14ac:dyDescent="0.2"/>
    <row r="379" s="26" customFormat="1" x14ac:dyDescent="0.2"/>
    <row r="380" s="26" customFormat="1" x14ac:dyDescent="0.2"/>
    <row r="381" s="26" customFormat="1" x14ac:dyDescent="0.2"/>
    <row r="382" s="26" customFormat="1" x14ac:dyDescent="0.2"/>
    <row r="383" s="26" customFormat="1" x14ac:dyDescent="0.2"/>
    <row r="384" s="26" customFormat="1" x14ac:dyDescent="0.2"/>
    <row r="385" s="26" customFormat="1" x14ac:dyDescent="0.2"/>
    <row r="386" s="26" customFormat="1" x14ac:dyDescent="0.2"/>
    <row r="387" s="26" customFormat="1" x14ac:dyDescent="0.2"/>
    <row r="388" s="26" customFormat="1" x14ac:dyDescent="0.2"/>
    <row r="389" s="26" customFormat="1" x14ac:dyDescent="0.2"/>
    <row r="390" s="26" customFormat="1" x14ac:dyDescent="0.2"/>
    <row r="391" s="26" customFormat="1" x14ac:dyDescent="0.2"/>
    <row r="392" s="26" customFormat="1" x14ac:dyDescent="0.2"/>
    <row r="393" s="26" customFormat="1" x14ac:dyDescent="0.2"/>
    <row r="394" s="26" customFormat="1" x14ac:dyDescent="0.2"/>
    <row r="395" s="26" customFormat="1" x14ac:dyDescent="0.2"/>
    <row r="396" s="26" customFormat="1" x14ac:dyDescent="0.2"/>
    <row r="397" s="26" customFormat="1" x14ac:dyDescent="0.2"/>
    <row r="398" s="26" customFormat="1" x14ac:dyDescent="0.2"/>
    <row r="399" s="26" customFormat="1" x14ac:dyDescent="0.2"/>
    <row r="400" s="26" customFormat="1" x14ac:dyDescent="0.2"/>
    <row r="401" s="26" customFormat="1" x14ac:dyDescent="0.2"/>
    <row r="402" s="26" customFormat="1" x14ac:dyDescent="0.2"/>
    <row r="403" s="26" customFormat="1" x14ac:dyDescent="0.2"/>
    <row r="404" s="26" customFormat="1" x14ac:dyDescent="0.2"/>
    <row r="405" s="26" customFormat="1" x14ac:dyDescent="0.2"/>
    <row r="406" s="26" customFormat="1" x14ac:dyDescent="0.2"/>
    <row r="407" s="26" customFormat="1" x14ac:dyDescent="0.2"/>
    <row r="408" s="26" customFormat="1" x14ac:dyDescent="0.2"/>
    <row r="409" s="26" customFormat="1" x14ac:dyDescent="0.2"/>
    <row r="410" s="26" customFormat="1" x14ac:dyDescent="0.2"/>
    <row r="411" s="26" customFormat="1" x14ac:dyDescent="0.2"/>
    <row r="412" s="26" customFormat="1" x14ac:dyDescent="0.2"/>
    <row r="413" s="26" customFormat="1" x14ac:dyDescent="0.2"/>
    <row r="414" s="26" customFormat="1" x14ac:dyDescent="0.2"/>
    <row r="415" s="26" customFormat="1" x14ac:dyDescent="0.2"/>
    <row r="416" s="26" customFormat="1" x14ac:dyDescent="0.2"/>
    <row r="417" s="26" customFormat="1" x14ac:dyDescent="0.2"/>
    <row r="418" s="26" customFormat="1" x14ac:dyDescent="0.2"/>
    <row r="419" s="26" customFormat="1" x14ac:dyDescent="0.2"/>
    <row r="420" s="26" customFormat="1" x14ac:dyDescent="0.2"/>
    <row r="421" s="26" customFormat="1" x14ac:dyDescent="0.2"/>
    <row r="422" s="26" customFormat="1" x14ac:dyDescent="0.2"/>
    <row r="423" s="26" customFormat="1" x14ac:dyDescent="0.2"/>
    <row r="424" s="26" customFormat="1" x14ac:dyDescent="0.2"/>
    <row r="425" s="26" customFormat="1" x14ac:dyDescent="0.2"/>
    <row r="426" s="26" customFormat="1" x14ac:dyDescent="0.2"/>
    <row r="427" s="26" customFormat="1" x14ac:dyDescent="0.2"/>
    <row r="428" s="26" customFormat="1" x14ac:dyDescent="0.2"/>
    <row r="429" s="26" customFormat="1" x14ac:dyDescent="0.2"/>
    <row r="430" s="26" customFormat="1" x14ac:dyDescent="0.2"/>
    <row r="431" s="26" customFormat="1" x14ac:dyDescent="0.2"/>
    <row r="432" s="26" customFormat="1" x14ac:dyDescent="0.2"/>
    <row r="433" s="26" customFormat="1" x14ac:dyDescent="0.2"/>
    <row r="434" s="26" customFormat="1" x14ac:dyDescent="0.2"/>
    <row r="435" s="26" customFormat="1" x14ac:dyDescent="0.2"/>
    <row r="436" s="26" customFormat="1" x14ac:dyDescent="0.2"/>
    <row r="437" s="26" customFormat="1" x14ac:dyDescent="0.2"/>
    <row r="438" s="26" customFormat="1" x14ac:dyDescent="0.2"/>
  </sheetData>
  <mergeCells count="2">
    <mergeCell ref="A1:F1"/>
    <mergeCell ref="A20:E20"/>
  </mergeCells>
  <pageMargins left="0.90551181102362199" right="0.70866141732283505" top="1.14173228346457" bottom="0.74803149606299202" header="0.31496062992126" footer="0.31496062992126"/>
  <pageSetup paperSize="9" scale="61" orientation="portrait" horizontalDpi="2400" verticalDpi="2400" r:id="rId1"/>
  <headerFooter>
    <oddHeader>&amp;C&amp;"Arial,Bold"&amp;12PROJECT:- PLOT NO. PROJECT:- PLOT NO. 05,  JOHAR BOULEVARD, SECTOR - C,  PHASE  V  D.H.A  ISLAMABAD.&amp;R&amp;"Arial,Bold" &amp;12First Floor (Super Structure Work)</oddHeader>
    <oddFooter>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O416"/>
  <sheetViews>
    <sheetView view="pageBreakPreview" topLeftCell="A8" zoomScaleNormal="100" zoomScaleSheetLayoutView="100" workbookViewId="0">
      <selection activeCell="G22" sqref="G22"/>
    </sheetView>
  </sheetViews>
  <sheetFormatPr defaultRowHeight="12.75" x14ac:dyDescent="0.2"/>
  <cols>
    <col min="1" max="1" width="8.7109375" style="16" customWidth="1"/>
    <col min="2" max="2" width="23.42578125" style="16" customWidth="1"/>
    <col min="3" max="3" width="11.5703125" style="16" customWidth="1"/>
    <col min="4" max="4" width="16.85546875" style="16" bestFit="1" customWidth="1"/>
    <col min="5" max="5" width="9.5703125" style="16" bestFit="1" customWidth="1"/>
    <col min="6" max="7" width="11" style="16" bestFit="1" customWidth="1"/>
    <col min="8" max="8" width="14.7109375" style="16" hidden="1" customWidth="1"/>
    <col min="9" max="9" width="5.7109375" style="16" hidden="1" customWidth="1"/>
    <col min="10" max="10" width="14.28515625" style="16" hidden="1" customWidth="1"/>
    <col min="11" max="11" width="15.140625" style="16" hidden="1" customWidth="1"/>
    <col min="12" max="15" width="5.7109375" style="16" hidden="1" customWidth="1"/>
    <col min="16" max="16" width="10.140625" style="16" hidden="1" customWidth="1"/>
    <col min="17" max="24" width="9.140625" style="16" hidden="1" customWidth="1"/>
    <col min="25" max="39" width="0" style="16" hidden="1" customWidth="1"/>
    <col min="40" max="16384" width="9.140625" style="16"/>
  </cols>
  <sheetData>
    <row r="1" spans="1:41" s="174" customFormat="1" ht="36" customHeight="1" thickTop="1" thickBot="1" x14ac:dyDescent="0.25">
      <c r="A1" s="710" t="str">
        <f>Foundation!A1</f>
        <v>SCHOOL &amp; SKILL CENTER AT BAIKER BALOCHISTAN</v>
      </c>
      <c r="B1" s="711"/>
      <c r="C1" s="711"/>
      <c r="D1" s="711"/>
      <c r="E1" s="711"/>
      <c r="F1" s="711"/>
      <c r="G1" s="711"/>
      <c r="H1" s="711"/>
      <c r="I1" s="305"/>
      <c r="J1" s="305"/>
      <c r="K1" s="305"/>
      <c r="L1" s="306"/>
    </row>
    <row r="2" spans="1:41" s="128" customFormat="1" ht="22.5" customHeight="1" thickTop="1" x14ac:dyDescent="0.2">
      <c r="A2" s="706" t="s">
        <v>91</v>
      </c>
      <c r="B2" s="707"/>
      <c r="C2" s="707"/>
      <c r="D2" s="707"/>
      <c r="E2" s="707"/>
      <c r="F2" s="707"/>
      <c r="G2" s="707"/>
      <c r="H2" s="126"/>
      <c r="I2" s="126"/>
      <c r="J2" s="126"/>
      <c r="K2" s="126"/>
      <c r="L2" s="126"/>
      <c r="M2" s="127"/>
    </row>
    <row r="3" spans="1:41" s="128" customFormat="1" ht="33.75" customHeight="1" thickBot="1" x14ac:dyDescent="0.25">
      <c r="A3" s="129" t="s">
        <v>35</v>
      </c>
      <c r="B3" s="130" t="s">
        <v>36</v>
      </c>
      <c r="C3" s="130" t="s">
        <v>59</v>
      </c>
      <c r="D3" s="712" t="s">
        <v>581</v>
      </c>
      <c r="E3" s="130" t="s">
        <v>37</v>
      </c>
      <c r="F3" s="131" t="s">
        <v>60</v>
      </c>
      <c r="G3" s="131" t="s">
        <v>56</v>
      </c>
      <c r="H3" s="132"/>
      <c r="I3" s="132"/>
      <c r="J3" s="132"/>
      <c r="K3" s="132"/>
      <c r="L3" s="132"/>
      <c r="M3" s="133"/>
    </row>
    <row r="4" spans="1:41" s="128" customFormat="1" ht="24.75" customHeight="1" x14ac:dyDescent="0.3">
      <c r="A4" s="585"/>
      <c r="B4" s="586" t="s">
        <v>589</v>
      </c>
      <c r="C4" s="586"/>
      <c r="D4" s="713"/>
      <c r="E4" s="586"/>
      <c r="F4" s="587"/>
      <c r="G4" s="588"/>
      <c r="H4" s="577"/>
      <c r="I4" s="132"/>
      <c r="J4" s="135"/>
      <c r="K4" s="136"/>
      <c r="L4" s="137"/>
      <c r="M4" s="138"/>
      <c r="N4" s="139"/>
    </row>
    <row r="5" spans="1:41" s="150" customFormat="1" ht="15" customHeight="1" x14ac:dyDescent="0.25">
      <c r="A5" s="592" t="s">
        <v>64</v>
      </c>
      <c r="B5" s="589" t="s">
        <v>614</v>
      </c>
      <c r="C5" s="589" t="s">
        <v>564</v>
      </c>
      <c r="D5" s="589" t="s">
        <v>659</v>
      </c>
      <c r="E5" s="593">
        <f>'School Building'!E56</f>
        <v>8256.86</v>
      </c>
      <c r="F5" s="590"/>
      <c r="G5" s="591"/>
      <c r="H5" s="312"/>
      <c r="I5" s="149"/>
      <c r="J5" s="149"/>
      <c r="K5" s="135"/>
      <c r="L5" s="135"/>
      <c r="M5" s="153"/>
      <c r="X5" s="150">
        <f t="shared" ref="X5:X8" si="0">F5*20%</f>
        <v>0</v>
      </c>
      <c r="Y5" s="576">
        <v>388.82399999999996</v>
      </c>
    </row>
    <row r="6" spans="1:41" s="150" customFormat="1" ht="15" customHeight="1" x14ac:dyDescent="0.25">
      <c r="A6" s="592" t="s">
        <v>64</v>
      </c>
      <c r="B6" s="589" t="s">
        <v>587</v>
      </c>
      <c r="C6" s="589" t="s">
        <v>18</v>
      </c>
      <c r="D6" s="589" t="s">
        <v>660</v>
      </c>
      <c r="E6" s="593">
        <f>'School Building'!H49+'School Building'!H50+'School Building'!H51-E7</f>
        <v>21760.5</v>
      </c>
      <c r="F6" s="590"/>
      <c r="G6" s="591"/>
      <c r="H6" s="312"/>
      <c r="I6" s="149"/>
      <c r="J6" s="149"/>
      <c r="K6" s="135"/>
      <c r="L6" s="135"/>
      <c r="M6" s="153"/>
      <c r="X6" s="150">
        <f t="shared" si="0"/>
        <v>0</v>
      </c>
      <c r="Y6" s="576">
        <v>54.720000000000006</v>
      </c>
    </row>
    <row r="7" spans="1:41" s="150" customFormat="1" ht="15" customHeight="1" x14ac:dyDescent="0.25">
      <c r="A7" s="592" t="s">
        <v>64</v>
      </c>
      <c r="B7" s="589" t="s">
        <v>615</v>
      </c>
      <c r="C7" s="589" t="s">
        <v>18</v>
      </c>
      <c r="D7" s="589" t="s">
        <v>661</v>
      </c>
      <c r="E7" s="593">
        <f>'School Building'!H88</f>
        <v>7619.5</v>
      </c>
      <c r="F7" s="590"/>
      <c r="G7" s="591"/>
      <c r="H7" s="312"/>
      <c r="I7" s="149"/>
      <c r="J7" s="149"/>
      <c r="K7" s="135"/>
      <c r="L7" s="135"/>
      <c r="M7" s="153"/>
      <c r="X7" s="150">
        <f t="shared" si="0"/>
        <v>0</v>
      </c>
      <c r="Y7" s="576">
        <v>54.720000000000006</v>
      </c>
    </row>
    <row r="8" spans="1:41" s="150" customFormat="1" ht="15" customHeight="1" thickBot="1" x14ac:dyDescent="0.3">
      <c r="A8" s="592" t="s">
        <v>64</v>
      </c>
      <c r="B8" s="589" t="s">
        <v>588</v>
      </c>
      <c r="C8" s="589" t="s">
        <v>18</v>
      </c>
      <c r="D8" s="589" t="s">
        <v>660</v>
      </c>
      <c r="E8" s="593">
        <f>'School Building'!E56</f>
        <v>8256.86</v>
      </c>
      <c r="F8" s="590"/>
      <c r="G8" s="591"/>
      <c r="H8" s="312"/>
      <c r="I8" s="149"/>
      <c r="J8" s="149"/>
      <c r="K8" s="135"/>
      <c r="L8" s="135"/>
      <c r="M8" s="153"/>
      <c r="X8" s="150">
        <f t="shared" si="0"/>
        <v>0</v>
      </c>
      <c r="Y8" s="576">
        <v>54.720000000000006</v>
      </c>
    </row>
    <row r="9" spans="1:41" s="128" customFormat="1" ht="24.75" customHeight="1" x14ac:dyDescent="0.3">
      <c r="A9" s="585"/>
      <c r="B9" s="586"/>
      <c r="C9" s="586"/>
      <c r="D9" s="586"/>
      <c r="E9" s="586"/>
      <c r="F9" s="587"/>
      <c r="G9" s="588"/>
      <c r="H9" s="577"/>
      <c r="I9" s="132"/>
      <c r="J9" s="135"/>
      <c r="K9" s="136"/>
      <c r="L9" s="137"/>
      <c r="M9" s="138"/>
      <c r="N9" s="139"/>
    </row>
    <row r="10" spans="1:41" s="150" customFormat="1" ht="15" customHeight="1" x14ac:dyDescent="0.25">
      <c r="A10" s="592" t="s">
        <v>64</v>
      </c>
      <c r="B10" s="589" t="s">
        <v>610</v>
      </c>
      <c r="C10" s="589" t="s">
        <v>564</v>
      </c>
      <c r="D10" s="589" t="s">
        <v>662</v>
      </c>
      <c r="E10" s="593">
        <f>'School Building'!H72</f>
        <v>1410</v>
      </c>
      <c r="F10" s="590"/>
      <c r="G10" s="591"/>
      <c r="H10" s="312"/>
      <c r="I10" s="149"/>
      <c r="J10" s="149"/>
      <c r="K10" s="135"/>
      <c r="L10" s="135"/>
      <c r="M10" s="153"/>
      <c r="X10" s="150">
        <f t="shared" ref="X10:X13" si="1">F10*20%</f>
        <v>0</v>
      </c>
      <c r="Y10" s="576">
        <v>388.82399999999996</v>
      </c>
    </row>
    <row r="11" spans="1:41" s="150" customFormat="1" ht="15" customHeight="1" x14ac:dyDescent="0.25">
      <c r="A11" s="592" t="s">
        <v>64</v>
      </c>
      <c r="B11" s="589" t="s">
        <v>611</v>
      </c>
      <c r="C11" s="589" t="s">
        <v>18</v>
      </c>
      <c r="D11" s="589" t="s">
        <v>663</v>
      </c>
      <c r="E11" s="593">
        <f>'School Building'!H81</f>
        <v>868</v>
      </c>
      <c r="F11" s="590"/>
      <c r="G11" s="591"/>
      <c r="H11" s="312"/>
      <c r="I11" s="149"/>
      <c r="J11" s="149"/>
      <c r="K11" s="135"/>
      <c r="L11" s="135"/>
      <c r="M11" s="153"/>
      <c r="X11" s="150">
        <f t="shared" si="1"/>
        <v>0</v>
      </c>
      <c r="Y11" s="576">
        <v>54.720000000000006</v>
      </c>
    </row>
    <row r="12" spans="1:41" s="150" customFormat="1" ht="15" customHeight="1" x14ac:dyDescent="0.25">
      <c r="A12" s="592" t="s">
        <v>64</v>
      </c>
      <c r="B12" s="589" t="s">
        <v>664</v>
      </c>
      <c r="C12" s="589" t="s">
        <v>18</v>
      </c>
      <c r="D12" s="589" t="s">
        <v>665</v>
      </c>
      <c r="E12" s="593">
        <f>'School Building'!H92</f>
        <v>8256.86</v>
      </c>
      <c r="F12" s="590"/>
      <c r="G12" s="591"/>
      <c r="H12" s="312"/>
      <c r="I12" s="149"/>
      <c r="J12" s="149"/>
      <c r="K12" s="135"/>
      <c r="L12" s="135"/>
      <c r="M12" s="153"/>
      <c r="X12" s="150">
        <f t="shared" ref="X12" si="2">F12*20%</f>
        <v>0</v>
      </c>
      <c r="Y12" s="576">
        <v>54.720000000000006</v>
      </c>
    </row>
    <row r="13" spans="1:41" s="150" customFormat="1" ht="15" customHeight="1" x14ac:dyDescent="0.25">
      <c r="A13" s="592" t="s">
        <v>64</v>
      </c>
      <c r="B13" s="589" t="s">
        <v>612</v>
      </c>
      <c r="C13" s="589" t="s">
        <v>18</v>
      </c>
      <c r="D13" s="589" t="s">
        <v>659</v>
      </c>
      <c r="E13" s="593">
        <f>'School Building'!H84</f>
        <v>1480</v>
      </c>
      <c r="F13" s="590"/>
      <c r="G13" s="591"/>
      <c r="H13" s="312"/>
      <c r="I13" s="149"/>
      <c r="J13" s="149"/>
      <c r="K13" s="135"/>
      <c r="L13" s="135"/>
      <c r="M13" s="153"/>
      <c r="X13" s="150">
        <f t="shared" si="1"/>
        <v>0</v>
      </c>
      <c r="Y13" s="576">
        <v>54.720000000000006</v>
      </c>
    </row>
    <row r="14" spans="1:41" s="150" customFormat="1" ht="15" customHeight="1" x14ac:dyDescent="0.25">
      <c r="A14" s="592" t="s">
        <v>64</v>
      </c>
      <c r="B14" s="589" t="s">
        <v>656</v>
      </c>
      <c r="C14" s="589" t="s">
        <v>657</v>
      </c>
      <c r="D14" s="589"/>
      <c r="E14" s="593"/>
      <c r="F14" s="590"/>
      <c r="G14" s="591"/>
      <c r="H14" s="312"/>
      <c r="I14" s="149"/>
      <c r="J14" s="149"/>
      <c r="K14" s="135"/>
      <c r="L14" s="135"/>
      <c r="M14" s="153"/>
      <c r="X14" s="150">
        <f t="shared" ref="X14" si="3">F14*20%</f>
        <v>0</v>
      </c>
      <c r="Y14" s="576">
        <v>54.720000000000006</v>
      </c>
      <c r="AO14" s="150">
        <v>1469600</v>
      </c>
    </row>
    <row r="15" spans="1:41" s="150" customFormat="1" ht="15" customHeight="1" x14ac:dyDescent="0.25">
      <c r="A15" s="592" t="s">
        <v>64</v>
      </c>
      <c r="B15" s="589" t="s">
        <v>658</v>
      </c>
      <c r="C15" s="589" t="s">
        <v>657</v>
      </c>
      <c r="D15" s="589"/>
      <c r="E15" s="593"/>
      <c r="F15" s="590"/>
      <c r="G15" s="591"/>
      <c r="H15" s="312"/>
      <c r="I15" s="149"/>
      <c r="J15" s="149"/>
      <c r="K15" s="135"/>
      <c r="L15" s="135"/>
      <c r="M15" s="153"/>
      <c r="X15" s="150">
        <f t="shared" ref="X15" si="4">F15*20%</f>
        <v>0</v>
      </c>
      <c r="Y15" s="576">
        <v>54.720000000000006</v>
      </c>
      <c r="AO15" s="150">
        <v>1662000</v>
      </c>
    </row>
    <row r="16" spans="1:41" s="658" customFormat="1" ht="48.75" customHeight="1" x14ac:dyDescent="0.2">
      <c r="A16" s="649" t="s">
        <v>64</v>
      </c>
      <c r="B16" s="650" t="s">
        <v>671</v>
      </c>
      <c r="C16" s="650" t="s">
        <v>18</v>
      </c>
      <c r="D16" s="648" t="s">
        <v>695</v>
      </c>
      <c r="E16" s="651">
        <f>'School Building'!H96</f>
        <v>13517</v>
      </c>
      <c r="F16" s="652"/>
      <c r="G16" s="653"/>
      <c r="H16" s="654"/>
      <c r="I16" s="655"/>
      <c r="J16" s="655"/>
      <c r="K16" s="656"/>
      <c r="L16" s="656"/>
      <c r="M16" s="657"/>
      <c r="X16" s="658">
        <f t="shared" ref="X16" si="5">F16*20%</f>
        <v>0</v>
      </c>
      <c r="Y16" s="659">
        <v>54.720000000000006</v>
      </c>
    </row>
    <row r="17" spans="1:13" s="150" customFormat="1" ht="24.95" customHeight="1" thickBot="1" x14ac:dyDescent="0.35">
      <c r="A17" s="714" t="s">
        <v>115</v>
      </c>
      <c r="B17" s="715"/>
      <c r="C17" s="605"/>
      <c r="D17" s="605"/>
      <c r="E17" s="605"/>
      <c r="F17" s="605"/>
      <c r="G17" s="606"/>
      <c r="H17" s="312"/>
      <c r="I17" s="149"/>
      <c r="J17" s="149"/>
      <c r="K17" s="135"/>
      <c r="L17" s="135"/>
      <c r="M17" s="153"/>
    </row>
    <row r="18" spans="1:13" s="150" customFormat="1" ht="24.95" customHeight="1" x14ac:dyDescent="0.2">
      <c r="A18" s="708" t="s">
        <v>115</v>
      </c>
      <c r="B18" s="709"/>
      <c r="C18" s="709"/>
      <c r="D18" s="709"/>
      <c r="E18" s="709"/>
      <c r="F18" s="709"/>
      <c r="G18" s="154">
        <f>SUM(G5:G17)</f>
        <v>0</v>
      </c>
      <c r="H18" s="149"/>
      <c r="I18" s="149"/>
      <c r="J18" s="149"/>
      <c r="K18" s="135"/>
      <c r="L18" s="135"/>
      <c r="M18" s="153"/>
    </row>
    <row r="19" spans="1:13" s="150" customFormat="1" x14ac:dyDescent="0.2"/>
    <row r="20" spans="1:13" s="150" customFormat="1" x14ac:dyDescent="0.2"/>
    <row r="21" spans="1:13" s="150" customFormat="1" x14ac:dyDescent="0.2"/>
    <row r="22" spans="1:13" s="150" customFormat="1" x14ac:dyDescent="0.2"/>
    <row r="23" spans="1:13" s="150" customFormat="1" x14ac:dyDescent="0.2"/>
    <row r="24" spans="1:13" s="150" customFormat="1" x14ac:dyDescent="0.2"/>
    <row r="25" spans="1:13" s="150" customFormat="1" x14ac:dyDescent="0.2"/>
    <row r="26" spans="1:13" s="150" customFormat="1" x14ac:dyDescent="0.2"/>
    <row r="27" spans="1:13" s="150" customFormat="1" x14ac:dyDescent="0.2"/>
    <row r="28" spans="1:13" s="150" customFormat="1" x14ac:dyDescent="0.2"/>
    <row r="29" spans="1:13" s="150" customFormat="1" x14ac:dyDescent="0.2"/>
    <row r="30" spans="1:13" s="150" customFormat="1" x14ac:dyDescent="0.2"/>
    <row r="31" spans="1:13" s="150" customFormat="1" x14ac:dyDescent="0.2"/>
    <row r="32" spans="1:13" s="150" customFormat="1" x14ac:dyDescent="0.2"/>
    <row r="33" s="150" customFormat="1" x14ac:dyDescent="0.2"/>
    <row r="34" s="150" customFormat="1" x14ac:dyDescent="0.2"/>
    <row r="35" s="150" customFormat="1" x14ac:dyDescent="0.2"/>
    <row r="36" s="150" customFormat="1" x14ac:dyDescent="0.2"/>
    <row r="37" s="150" customFormat="1" x14ac:dyDescent="0.2"/>
    <row r="38" s="150" customFormat="1" x14ac:dyDescent="0.2"/>
    <row r="39" s="150" customFormat="1" x14ac:dyDescent="0.2"/>
    <row r="40" s="150" customFormat="1" x14ac:dyDescent="0.2"/>
    <row r="41" s="150" customFormat="1" x14ac:dyDescent="0.2"/>
    <row r="42" s="150" customFormat="1" x14ac:dyDescent="0.2"/>
    <row r="43" s="150" customFormat="1" x14ac:dyDescent="0.2"/>
    <row r="44" s="150" customFormat="1" x14ac:dyDescent="0.2"/>
    <row r="45" s="150" customFormat="1" x14ac:dyDescent="0.2"/>
    <row r="46" s="150" customFormat="1" x14ac:dyDescent="0.2"/>
    <row r="47" s="150" customFormat="1" x14ac:dyDescent="0.2"/>
    <row r="48" s="150" customFormat="1" x14ac:dyDescent="0.2"/>
    <row r="49" s="150" customFormat="1" x14ac:dyDescent="0.2"/>
    <row r="50" s="150" customFormat="1" x14ac:dyDescent="0.2"/>
    <row r="51" s="150" customFormat="1" x14ac:dyDescent="0.2"/>
    <row r="52" s="150" customFormat="1" x14ac:dyDescent="0.2"/>
    <row r="53" s="150" customFormat="1" x14ac:dyDescent="0.2"/>
    <row r="54" s="150" customFormat="1" x14ac:dyDescent="0.2"/>
    <row r="55" s="150" customFormat="1" x14ac:dyDescent="0.2"/>
    <row r="56" s="150" customFormat="1" x14ac:dyDescent="0.2"/>
    <row r="57" s="150" customFormat="1" x14ac:dyDescent="0.2"/>
    <row r="58" s="150" customFormat="1" x14ac:dyDescent="0.2"/>
    <row r="59" s="150" customFormat="1" x14ac:dyDescent="0.2"/>
    <row r="60" s="150" customFormat="1" x14ac:dyDescent="0.2"/>
    <row r="61" s="150" customFormat="1" x14ac:dyDescent="0.2"/>
    <row r="62" s="150" customFormat="1" x14ac:dyDescent="0.2"/>
    <row r="63" s="150" customFormat="1" x14ac:dyDescent="0.2"/>
    <row r="64" s="150" customFormat="1" x14ac:dyDescent="0.2"/>
    <row r="65" s="150" customFormat="1" x14ac:dyDescent="0.2"/>
    <row r="66" s="150" customFormat="1" x14ac:dyDescent="0.2"/>
    <row r="67" s="150" customFormat="1" x14ac:dyDescent="0.2"/>
    <row r="68" s="150" customFormat="1" x14ac:dyDescent="0.2"/>
    <row r="69" s="150" customFormat="1" x14ac:dyDescent="0.2"/>
    <row r="70" s="150" customFormat="1" x14ac:dyDescent="0.2"/>
    <row r="71" s="150" customFormat="1" x14ac:dyDescent="0.2"/>
    <row r="72" s="150" customFormat="1" x14ac:dyDescent="0.2"/>
    <row r="73" s="150" customFormat="1" x14ac:dyDescent="0.2"/>
    <row r="74" s="150" customFormat="1" x14ac:dyDescent="0.2"/>
    <row r="75" s="150" customFormat="1" x14ac:dyDescent="0.2"/>
    <row r="76" s="150" customFormat="1" x14ac:dyDescent="0.2"/>
    <row r="77" s="150" customFormat="1" x14ac:dyDescent="0.2"/>
    <row r="78" s="150" customFormat="1" x14ac:dyDescent="0.2"/>
    <row r="79" s="150" customFormat="1" x14ac:dyDescent="0.2"/>
    <row r="80" s="150" customFormat="1" x14ac:dyDescent="0.2"/>
    <row r="81" s="150" customFormat="1" x14ac:dyDescent="0.2"/>
    <row r="82" s="150" customFormat="1" x14ac:dyDescent="0.2"/>
    <row r="83" s="150" customFormat="1" x14ac:dyDescent="0.2"/>
    <row r="84" s="150" customFormat="1" x14ac:dyDescent="0.2"/>
    <row r="85" s="150" customFormat="1" x14ac:dyDescent="0.2"/>
    <row r="86" s="150" customFormat="1" x14ac:dyDescent="0.2"/>
    <row r="87" s="150" customFormat="1" x14ac:dyDescent="0.2"/>
    <row r="88" s="150" customFormat="1" x14ac:dyDescent="0.2"/>
    <row r="89" s="150" customFormat="1" x14ac:dyDescent="0.2"/>
    <row r="90" s="150" customFormat="1" x14ac:dyDescent="0.2"/>
    <row r="91" s="150" customFormat="1" x14ac:dyDescent="0.2"/>
    <row r="92" s="150" customFormat="1" x14ac:dyDescent="0.2"/>
    <row r="93" s="150" customFormat="1" x14ac:dyDescent="0.2"/>
    <row r="94" s="150" customFormat="1" x14ac:dyDescent="0.2"/>
    <row r="95" s="150" customFormat="1" x14ac:dyDescent="0.2"/>
    <row r="96" s="150" customFormat="1" x14ac:dyDescent="0.2"/>
    <row r="97" s="150" customFormat="1" x14ac:dyDescent="0.2"/>
    <row r="98" s="150" customFormat="1" x14ac:dyDescent="0.2"/>
    <row r="99" s="150" customFormat="1" x14ac:dyDescent="0.2"/>
    <row r="100" s="150" customFormat="1" x14ac:dyDescent="0.2"/>
    <row r="101" s="150" customFormat="1" x14ac:dyDescent="0.2"/>
    <row r="102" s="150" customFormat="1" x14ac:dyDescent="0.2"/>
    <row r="103" s="150" customFormat="1" x14ac:dyDescent="0.2"/>
    <row r="104" s="150" customFormat="1" x14ac:dyDescent="0.2"/>
    <row r="105" s="150" customFormat="1" x14ac:dyDescent="0.2"/>
    <row r="106" s="150" customFormat="1" x14ac:dyDescent="0.2"/>
    <row r="107" s="150" customFormat="1" x14ac:dyDescent="0.2"/>
    <row r="108" s="150" customFormat="1" x14ac:dyDescent="0.2"/>
    <row r="109" s="150" customFormat="1" x14ac:dyDescent="0.2"/>
    <row r="110" s="150" customFormat="1" x14ac:dyDescent="0.2"/>
    <row r="111" s="150" customFormat="1" x14ac:dyDescent="0.2"/>
    <row r="112" s="150" customFormat="1" x14ac:dyDescent="0.2"/>
    <row r="113" s="150" customFormat="1" x14ac:dyDescent="0.2"/>
    <row r="114" s="150" customFormat="1" x14ac:dyDescent="0.2"/>
    <row r="115" s="150" customFormat="1" x14ac:dyDescent="0.2"/>
    <row r="116" s="150" customFormat="1" x14ac:dyDescent="0.2"/>
    <row r="117" s="150" customFormat="1" x14ac:dyDescent="0.2"/>
    <row r="118" s="150" customFormat="1" x14ac:dyDescent="0.2"/>
    <row r="119" s="150" customFormat="1" x14ac:dyDescent="0.2"/>
    <row r="120" s="150" customFormat="1" x14ac:dyDescent="0.2"/>
    <row r="121" s="150" customFormat="1" x14ac:dyDescent="0.2"/>
    <row r="122" s="150" customFormat="1" x14ac:dyDescent="0.2"/>
    <row r="123" s="150" customFormat="1" x14ac:dyDescent="0.2"/>
    <row r="124" s="150" customFormat="1" x14ac:dyDescent="0.2"/>
    <row r="125" s="150" customFormat="1" x14ac:dyDescent="0.2"/>
    <row r="126" s="150" customFormat="1" x14ac:dyDescent="0.2"/>
    <row r="127" s="150" customFormat="1" x14ac:dyDescent="0.2"/>
    <row r="128" s="150" customFormat="1" x14ac:dyDescent="0.2"/>
    <row r="129" s="150" customFormat="1" x14ac:dyDescent="0.2"/>
    <row r="130" s="150" customFormat="1" x14ac:dyDescent="0.2"/>
    <row r="131" s="150" customFormat="1" x14ac:dyDescent="0.2"/>
    <row r="132" s="150" customFormat="1" x14ac:dyDescent="0.2"/>
    <row r="133" s="150" customFormat="1" x14ac:dyDescent="0.2"/>
    <row r="134" s="150" customFormat="1" x14ac:dyDescent="0.2"/>
    <row r="135" s="150" customFormat="1" x14ac:dyDescent="0.2"/>
    <row r="136" s="150" customFormat="1" x14ac:dyDescent="0.2"/>
    <row r="137" s="150" customFormat="1" x14ac:dyDescent="0.2"/>
    <row r="138" s="150" customFormat="1" x14ac:dyDescent="0.2"/>
    <row r="139" s="150" customFormat="1" x14ac:dyDescent="0.2"/>
    <row r="140" s="150" customFormat="1" x14ac:dyDescent="0.2"/>
    <row r="141" s="150" customFormat="1" x14ac:dyDescent="0.2"/>
    <row r="142" s="150" customFormat="1" x14ac:dyDescent="0.2"/>
    <row r="143" s="150" customFormat="1" x14ac:dyDescent="0.2"/>
    <row r="144" s="150" customFormat="1" x14ac:dyDescent="0.2"/>
    <row r="145" s="150" customFormat="1" x14ac:dyDescent="0.2"/>
    <row r="146" s="150" customFormat="1" x14ac:dyDescent="0.2"/>
    <row r="147" s="150" customFormat="1" x14ac:dyDescent="0.2"/>
    <row r="148" s="150" customFormat="1" x14ac:dyDescent="0.2"/>
    <row r="149" s="150" customFormat="1" x14ac:dyDescent="0.2"/>
    <row r="150" s="150" customFormat="1" x14ac:dyDescent="0.2"/>
    <row r="151" s="150" customFormat="1" x14ac:dyDescent="0.2"/>
    <row r="152" s="150" customFormat="1" x14ac:dyDescent="0.2"/>
    <row r="153" s="150" customFormat="1" x14ac:dyDescent="0.2"/>
    <row r="154" s="150" customFormat="1" x14ac:dyDescent="0.2"/>
    <row r="155" s="150" customFormat="1" x14ac:dyDescent="0.2"/>
    <row r="156" s="150" customFormat="1" x14ac:dyDescent="0.2"/>
    <row r="157" s="150" customFormat="1" x14ac:dyDescent="0.2"/>
    <row r="158" s="150" customFormat="1" x14ac:dyDescent="0.2"/>
    <row r="159" s="150" customFormat="1" x14ac:dyDescent="0.2"/>
    <row r="160" s="150" customFormat="1" x14ac:dyDescent="0.2"/>
    <row r="161" s="150" customFormat="1" x14ac:dyDescent="0.2"/>
    <row r="162" s="150" customFormat="1" x14ac:dyDescent="0.2"/>
    <row r="163" s="150" customFormat="1" x14ac:dyDescent="0.2"/>
    <row r="164" s="150" customFormat="1" x14ac:dyDescent="0.2"/>
    <row r="165" s="150" customFormat="1" x14ac:dyDescent="0.2"/>
    <row r="166" s="150" customFormat="1" x14ac:dyDescent="0.2"/>
    <row r="167" s="150" customFormat="1" x14ac:dyDescent="0.2"/>
    <row r="168" s="150" customFormat="1" x14ac:dyDescent="0.2"/>
    <row r="169" s="150" customFormat="1" x14ac:dyDescent="0.2"/>
    <row r="170" s="150" customFormat="1" x14ac:dyDescent="0.2"/>
    <row r="171" s="150" customFormat="1" x14ac:dyDescent="0.2"/>
    <row r="172" s="150" customFormat="1" x14ac:dyDescent="0.2"/>
    <row r="173" s="150" customFormat="1" x14ac:dyDescent="0.2"/>
    <row r="174" s="150" customFormat="1" x14ac:dyDescent="0.2"/>
    <row r="175" s="150" customFormat="1" x14ac:dyDescent="0.2"/>
    <row r="176" s="150" customFormat="1" x14ac:dyDescent="0.2"/>
    <row r="177" s="150" customFormat="1" x14ac:dyDescent="0.2"/>
    <row r="178" s="150" customFormat="1" x14ac:dyDescent="0.2"/>
    <row r="179" s="150" customFormat="1" x14ac:dyDescent="0.2"/>
    <row r="180" s="150" customFormat="1" x14ac:dyDescent="0.2"/>
    <row r="181" s="150" customFormat="1" x14ac:dyDescent="0.2"/>
    <row r="182" s="150" customFormat="1" x14ac:dyDescent="0.2"/>
    <row r="183" s="150" customFormat="1" x14ac:dyDescent="0.2"/>
    <row r="184" s="150" customFormat="1" x14ac:dyDescent="0.2"/>
    <row r="185" s="150" customFormat="1" x14ac:dyDescent="0.2"/>
    <row r="186" s="150" customFormat="1" x14ac:dyDescent="0.2"/>
    <row r="187" s="150" customFormat="1" x14ac:dyDescent="0.2"/>
    <row r="188" s="150" customFormat="1" x14ac:dyDescent="0.2"/>
    <row r="189" s="150" customFormat="1" x14ac:dyDescent="0.2"/>
    <row r="190" s="150" customFormat="1" x14ac:dyDescent="0.2"/>
    <row r="191" s="150" customFormat="1" x14ac:dyDescent="0.2"/>
    <row r="192" s="150" customFormat="1" x14ac:dyDescent="0.2"/>
    <row r="193" s="150" customFormat="1" x14ac:dyDescent="0.2"/>
    <row r="194" s="150" customFormat="1" x14ac:dyDescent="0.2"/>
    <row r="195" s="150" customFormat="1" x14ac:dyDescent="0.2"/>
    <row r="196" s="150" customFormat="1" x14ac:dyDescent="0.2"/>
    <row r="197" s="150" customFormat="1" x14ac:dyDescent="0.2"/>
    <row r="198" s="150" customFormat="1" x14ac:dyDescent="0.2"/>
    <row r="199" s="150" customFormat="1" x14ac:dyDescent="0.2"/>
    <row r="200" s="150" customFormat="1" x14ac:dyDescent="0.2"/>
    <row r="201" s="150" customFormat="1" x14ac:dyDescent="0.2"/>
    <row r="202" s="150" customFormat="1" x14ac:dyDescent="0.2"/>
    <row r="203" s="150" customFormat="1" x14ac:dyDescent="0.2"/>
    <row r="204" s="150" customFormat="1" x14ac:dyDescent="0.2"/>
    <row r="205" s="150" customFormat="1" x14ac:dyDescent="0.2"/>
    <row r="206" s="150" customFormat="1" x14ac:dyDescent="0.2"/>
    <row r="207" s="150" customFormat="1" x14ac:dyDescent="0.2"/>
    <row r="208" s="150" customFormat="1" x14ac:dyDescent="0.2"/>
    <row r="209" s="150" customFormat="1" x14ac:dyDescent="0.2"/>
    <row r="210" s="150" customFormat="1" x14ac:dyDescent="0.2"/>
    <row r="211" s="150" customFormat="1" x14ac:dyDescent="0.2"/>
    <row r="212" s="150" customFormat="1" x14ac:dyDescent="0.2"/>
    <row r="213" s="150" customFormat="1" x14ac:dyDescent="0.2"/>
    <row r="214" s="150" customFormat="1" x14ac:dyDescent="0.2"/>
    <row r="215" s="150" customFormat="1" x14ac:dyDescent="0.2"/>
    <row r="216" s="150" customFormat="1" x14ac:dyDescent="0.2"/>
    <row r="217" s="150" customFormat="1" x14ac:dyDescent="0.2"/>
    <row r="218" s="150" customFormat="1" x14ac:dyDescent="0.2"/>
    <row r="219" s="150" customFormat="1" x14ac:dyDescent="0.2"/>
    <row r="220" s="150" customFormat="1" x14ac:dyDescent="0.2"/>
    <row r="221" s="150" customFormat="1" x14ac:dyDescent="0.2"/>
    <row r="222" s="150" customFormat="1" x14ac:dyDescent="0.2"/>
    <row r="223" s="150" customFormat="1" x14ac:dyDescent="0.2"/>
    <row r="224" s="150" customFormat="1" x14ac:dyDescent="0.2"/>
    <row r="225" s="150" customFormat="1" x14ac:dyDescent="0.2"/>
    <row r="226" s="150" customFormat="1" x14ac:dyDescent="0.2"/>
    <row r="227" s="150" customFormat="1" x14ac:dyDescent="0.2"/>
    <row r="228" s="150" customFormat="1" x14ac:dyDescent="0.2"/>
    <row r="229" s="150" customFormat="1" x14ac:dyDescent="0.2"/>
    <row r="230" s="150" customFormat="1" x14ac:dyDescent="0.2"/>
    <row r="231" s="150" customFormat="1" x14ac:dyDescent="0.2"/>
    <row r="232" s="150" customFormat="1" x14ac:dyDescent="0.2"/>
    <row r="233" s="150" customFormat="1" x14ac:dyDescent="0.2"/>
    <row r="234" s="150" customFormat="1" x14ac:dyDescent="0.2"/>
    <row r="235" s="150" customFormat="1" x14ac:dyDescent="0.2"/>
    <row r="236" s="150" customFormat="1" x14ac:dyDescent="0.2"/>
    <row r="237" s="150" customFormat="1" x14ac:dyDescent="0.2"/>
    <row r="238" s="150" customFormat="1" x14ac:dyDescent="0.2"/>
    <row r="239" s="150" customFormat="1" x14ac:dyDescent="0.2"/>
    <row r="240" s="26" customFormat="1" x14ac:dyDescent="0.2"/>
    <row r="241" s="26" customFormat="1" x14ac:dyDescent="0.2"/>
    <row r="242" s="26" customFormat="1" x14ac:dyDescent="0.2"/>
    <row r="243" s="26" customFormat="1" x14ac:dyDescent="0.2"/>
    <row r="244" s="26" customFormat="1" x14ac:dyDescent="0.2"/>
    <row r="245" s="26" customFormat="1" x14ac:dyDescent="0.2"/>
    <row r="246" s="26" customFormat="1" x14ac:dyDescent="0.2"/>
    <row r="247" s="26" customFormat="1" x14ac:dyDescent="0.2"/>
    <row r="248" s="26" customFormat="1" x14ac:dyDescent="0.2"/>
    <row r="249" s="26" customFormat="1" x14ac:dyDescent="0.2"/>
    <row r="250" s="26" customFormat="1" x14ac:dyDescent="0.2"/>
    <row r="251" s="26" customFormat="1" x14ac:dyDescent="0.2"/>
    <row r="252" s="26" customFormat="1" x14ac:dyDescent="0.2"/>
    <row r="253" s="26" customFormat="1" x14ac:dyDescent="0.2"/>
    <row r="254" s="26" customFormat="1" x14ac:dyDescent="0.2"/>
    <row r="255" s="26" customFormat="1" x14ac:dyDescent="0.2"/>
    <row r="256" s="26" customFormat="1" x14ac:dyDescent="0.2"/>
    <row r="257" s="26" customFormat="1" x14ac:dyDescent="0.2"/>
    <row r="258" s="26" customFormat="1" x14ac:dyDescent="0.2"/>
    <row r="259" s="26" customFormat="1" x14ac:dyDescent="0.2"/>
    <row r="260" s="26" customFormat="1" x14ac:dyDescent="0.2"/>
    <row r="261" s="26" customFormat="1" x14ac:dyDescent="0.2"/>
    <row r="262" s="26" customFormat="1" x14ac:dyDescent="0.2"/>
    <row r="263" s="26" customFormat="1" x14ac:dyDescent="0.2"/>
    <row r="264" s="26" customFormat="1" x14ac:dyDescent="0.2"/>
    <row r="265" s="26" customFormat="1" x14ac:dyDescent="0.2"/>
    <row r="266" s="26" customFormat="1" x14ac:dyDescent="0.2"/>
    <row r="267" s="26" customFormat="1" x14ac:dyDescent="0.2"/>
    <row r="268" s="26" customFormat="1" x14ac:dyDescent="0.2"/>
    <row r="269" s="26" customFormat="1" x14ac:dyDescent="0.2"/>
    <row r="270" s="26" customFormat="1" x14ac:dyDescent="0.2"/>
    <row r="271" s="26" customFormat="1" x14ac:dyDescent="0.2"/>
    <row r="272" s="26" customFormat="1" x14ac:dyDescent="0.2"/>
    <row r="273" s="26" customFormat="1" x14ac:dyDescent="0.2"/>
    <row r="274" s="26" customFormat="1" x14ac:dyDescent="0.2"/>
    <row r="275" s="26" customFormat="1" x14ac:dyDescent="0.2"/>
    <row r="276" s="26" customFormat="1" x14ac:dyDescent="0.2"/>
    <row r="277" s="26" customFormat="1" x14ac:dyDescent="0.2"/>
    <row r="278" s="26" customFormat="1" x14ac:dyDescent="0.2"/>
    <row r="279" s="26" customFormat="1" x14ac:dyDescent="0.2"/>
    <row r="280" s="26" customFormat="1" x14ac:dyDescent="0.2"/>
    <row r="281" s="26" customFormat="1" x14ac:dyDescent="0.2"/>
    <row r="282" s="26" customFormat="1" x14ac:dyDescent="0.2"/>
    <row r="283" s="26" customFormat="1" x14ac:dyDescent="0.2"/>
    <row r="284" s="26" customFormat="1" x14ac:dyDescent="0.2"/>
    <row r="285" s="26" customFormat="1" x14ac:dyDescent="0.2"/>
    <row r="286" s="26" customFormat="1" x14ac:dyDescent="0.2"/>
    <row r="287" s="26" customFormat="1" x14ac:dyDescent="0.2"/>
    <row r="288" s="26" customFormat="1" x14ac:dyDescent="0.2"/>
    <row r="289" s="26" customFormat="1" x14ac:dyDescent="0.2"/>
    <row r="290" s="26" customFormat="1" x14ac:dyDescent="0.2"/>
    <row r="291" s="26" customFormat="1" x14ac:dyDescent="0.2"/>
    <row r="292" s="26" customFormat="1" x14ac:dyDescent="0.2"/>
    <row r="293" s="26" customFormat="1" x14ac:dyDescent="0.2"/>
    <row r="294" s="26" customFormat="1" x14ac:dyDescent="0.2"/>
    <row r="295" s="26" customFormat="1" x14ac:dyDescent="0.2"/>
    <row r="296" s="26" customFormat="1" x14ac:dyDescent="0.2"/>
    <row r="297" s="26" customFormat="1" x14ac:dyDescent="0.2"/>
    <row r="298" s="26" customFormat="1" x14ac:dyDescent="0.2"/>
    <row r="299" s="26" customFormat="1" x14ac:dyDescent="0.2"/>
    <row r="300" s="26" customFormat="1" x14ac:dyDescent="0.2"/>
    <row r="301" s="26" customFormat="1" x14ac:dyDescent="0.2"/>
    <row r="302" s="26" customFormat="1" x14ac:dyDescent="0.2"/>
    <row r="303" s="26" customFormat="1" x14ac:dyDescent="0.2"/>
    <row r="304" s="26" customFormat="1" x14ac:dyDescent="0.2"/>
    <row r="305" s="26" customFormat="1" x14ac:dyDescent="0.2"/>
    <row r="306" s="26" customFormat="1" x14ac:dyDescent="0.2"/>
    <row r="307" s="26" customFormat="1" x14ac:dyDescent="0.2"/>
    <row r="308" s="26" customFormat="1" x14ac:dyDescent="0.2"/>
    <row r="309" s="26" customFormat="1" x14ac:dyDescent="0.2"/>
    <row r="310" s="26" customFormat="1" x14ac:dyDescent="0.2"/>
    <row r="311" s="26" customFormat="1" x14ac:dyDescent="0.2"/>
    <row r="312" s="26" customFormat="1" x14ac:dyDescent="0.2"/>
    <row r="313" s="26" customFormat="1" x14ac:dyDescent="0.2"/>
    <row r="314" s="26" customFormat="1" x14ac:dyDescent="0.2"/>
    <row r="315" s="26" customFormat="1" x14ac:dyDescent="0.2"/>
    <row r="316" s="26" customFormat="1" x14ac:dyDescent="0.2"/>
    <row r="317" s="26" customFormat="1" x14ac:dyDescent="0.2"/>
    <row r="318" s="26" customFormat="1" x14ac:dyDescent="0.2"/>
    <row r="319" s="26" customFormat="1" x14ac:dyDescent="0.2"/>
    <row r="320" s="26" customFormat="1" x14ac:dyDescent="0.2"/>
    <row r="321" s="26" customFormat="1" x14ac:dyDescent="0.2"/>
    <row r="322" s="26" customFormat="1" x14ac:dyDescent="0.2"/>
    <row r="323" s="26" customFormat="1" x14ac:dyDescent="0.2"/>
    <row r="324" s="26" customFormat="1" x14ac:dyDescent="0.2"/>
    <row r="325" s="26" customFormat="1" x14ac:dyDescent="0.2"/>
    <row r="326" s="26" customFormat="1" x14ac:dyDescent="0.2"/>
    <row r="327" s="26" customFormat="1" x14ac:dyDescent="0.2"/>
    <row r="328" s="26" customFormat="1" x14ac:dyDescent="0.2"/>
    <row r="329" s="26" customFormat="1" x14ac:dyDescent="0.2"/>
    <row r="330" s="26" customFormat="1" x14ac:dyDescent="0.2"/>
    <row r="331" s="26" customFormat="1" x14ac:dyDescent="0.2"/>
    <row r="332" s="26" customFormat="1" x14ac:dyDescent="0.2"/>
    <row r="333" s="26" customFormat="1" x14ac:dyDescent="0.2"/>
    <row r="334" s="26" customFormat="1" x14ac:dyDescent="0.2"/>
    <row r="335" s="26" customFormat="1" x14ac:dyDescent="0.2"/>
    <row r="336" s="26" customFormat="1" x14ac:dyDescent="0.2"/>
    <row r="337" s="26" customFormat="1" x14ac:dyDescent="0.2"/>
    <row r="338" s="26" customFormat="1" x14ac:dyDescent="0.2"/>
    <row r="339" s="26" customFormat="1" x14ac:dyDescent="0.2"/>
    <row r="340" s="26" customFormat="1" x14ac:dyDescent="0.2"/>
    <row r="341" s="26" customFormat="1" x14ac:dyDescent="0.2"/>
    <row r="342" s="26" customFormat="1" x14ac:dyDescent="0.2"/>
    <row r="343" s="26" customFormat="1" x14ac:dyDescent="0.2"/>
    <row r="344" s="26" customFormat="1" x14ac:dyDescent="0.2"/>
    <row r="345" s="26" customFormat="1" x14ac:dyDescent="0.2"/>
    <row r="346" s="26" customFormat="1" x14ac:dyDescent="0.2"/>
    <row r="347" s="26" customFormat="1" x14ac:dyDescent="0.2"/>
    <row r="348" s="26" customFormat="1" x14ac:dyDescent="0.2"/>
    <row r="349" s="26" customFormat="1" x14ac:dyDescent="0.2"/>
    <row r="350" s="26" customFormat="1" x14ac:dyDescent="0.2"/>
    <row r="351" s="26" customFormat="1" x14ac:dyDescent="0.2"/>
    <row r="352" s="26" customFormat="1" x14ac:dyDescent="0.2"/>
    <row r="353" s="26" customFormat="1" x14ac:dyDescent="0.2"/>
    <row r="354" s="26" customFormat="1" x14ac:dyDescent="0.2"/>
    <row r="355" s="26" customFormat="1" x14ac:dyDescent="0.2"/>
    <row r="356" s="26" customFormat="1" x14ac:dyDescent="0.2"/>
    <row r="357" s="26" customFormat="1" x14ac:dyDescent="0.2"/>
    <row r="358" s="26" customFormat="1" x14ac:dyDescent="0.2"/>
    <row r="359" s="26" customFormat="1" x14ac:dyDescent="0.2"/>
    <row r="360" s="26" customFormat="1" x14ac:dyDescent="0.2"/>
    <row r="361" s="26" customFormat="1" x14ac:dyDescent="0.2"/>
    <row r="362" s="26" customFormat="1" x14ac:dyDescent="0.2"/>
    <row r="363" s="26" customFormat="1" x14ac:dyDescent="0.2"/>
    <row r="364" s="26" customFormat="1" x14ac:dyDescent="0.2"/>
    <row r="365" s="26" customFormat="1" x14ac:dyDescent="0.2"/>
    <row r="366" s="26" customFormat="1" x14ac:dyDescent="0.2"/>
    <row r="367" s="26" customFormat="1" x14ac:dyDescent="0.2"/>
    <row r="368" s="26" customFormat="1" x14ac:dyDescent="0.2"/>
    <row r="369" s="26" customFormat="1" x14ac:dyDescent="0.2"/>
    <row r="370" s="26" customFormat="1" x14ac:dyDescent="0.2"/>
    <row r="371" s="26" customFormat="1" x14ac:dyDescent="0.2"/>
    <row r="372" s="26" customFormat="1" x14ac:dyDescent="0.2"/>
    <row r="373" s="26" customFormat="1" x14ac:dyDescent="0.2"/>
    <row r="374" s="26" customFormat="1" x14ac:dyDescent="0.2"/>
    <row r="375" s="26" customFormat="1" x14ac:dyDescent="0.2"/>
    <row r="376" s="26" customFormat="1" x14ac:dyDescent="0.2"/>
    <row r="377" s="26" customFormat="1" x14ac:dyDescent="0.2"/>
    <row r="378" s="26" customFormat="1" x14ac:dyDescent="0.2"/>
    <row r="379" s="26" customFormat="1" x14ac:dyDescent="0.2"/>
    <row r="380" s="26" customFormat="1" x14ac:dyDescent="0.2"/>
    <row r="381" s="26" customFormat="1" x14ac:dyDescent="0.2"/>
    <row r="382" s="26" customFormat="1" x14ac:dyDescent="0.2"/>
    <row r="383" s="26" customFormat="1" x14ac:dyDescent="0.2"/>
    <row r="384" s="26" customFormat="1" x14ac:dyDescent="0.2"/>
    <row r="385" s="26" customFormat="1" x14ac:dyDescent="0.2"/>
    <row r="386" s="26" customFormat="1" x14ac:dyDescent="0.2"/>
    <row r="387" s="26" customFormat="1" x14ac:dyDescent="0.2"/>
    <row r="388" s="26" customFormat="1" x14ac:dyDescent="0.2"/>
    <row r="389" s="26" customFormat="1" x14ac:dyDescent="0.2"/>
    <row r="390" s="26" customFormat="1" x14ac:dyDescent="0.2"/>
    <row r="391" s="26" customFormat="1" x14ac:dyDescent="0.2"/>
    <row r="392" s="26" customFormat="1" x14ac:dyDescent="0.2"/>
    <row r="393" s="26" customFormat="1" x14ac:dyDescent="0.2"/>
    <row r="394" s="26" customFormat="1" x14ac:dyDescent="0.2"/>
    <row r="395" s="26" customFormat="1" x14ac:dyDescent="0.2"/>
    <row r="396" s="26" customFormat="1" x14ac:dyDescent="0.2"/>
    <row r="397" s="26" customFormat="1" x14ac:dyDescent="0.2"/>
    <row r="398" s="26" customFormat="1" x14ac:dyDescent="0.2"/>
    <row r="399" s="26" customFormat="1" x14ac:dyDescent="0.2"/>
    <row r="400" s="26" customFormat="1" x14ac:dyDescent="0.2"/>
    <row r="401" s="26" customFormat="1" x14ac:dyDescent="0.2"/>
    <row r="402" s="26" customFormat="1" x14ac:dyDescent="0.2"/>
    <row r="403" s="26" customFormat="1" x14ac:dyDescent="0.2"/>
    <row r="404" s="26" customFormat="1" x14ac:dyDescent="0.2"/>
    <row r="405" s="26" customFormat="1" x14ac:dyDescent="0.2"/>
    <row r="406" s="26" customFormat="1" x14ac:dyDescent="0.2"/>
    <row r="407" s="26" customFormat="1" x14ac:dyDescent="0.2"/>
    <row r="408" s="26" customFormat="1" x14ac:dyDescent="0.2"/>
    <row r="409" s="26" customFormat="1" x14ac:dyDescent="0.2"/>
    <row r="410" s="26" customFormat="1" x14ac:dyDescent="0.2"/>
    <row r="411" s="26" customFormat="1" x14ac:dyDescent="0.2"/>
    <row r="412" s="26" customFormat="1" x14ac:dyDescent="0.2"/>
    <row r="413" s="26" customFormat="1" x14ac:dyDescent="0.2"/>
    <row r="414" s="26" customFormat="1" x14ac:dyDescent="0.2"/>
    <row r="415" s="26" customFormat="1" x14ac:dyDescent="0.2"/>
    <row r="416" s="26" customFormat="1" x14ac:dyDescent="0.2"/>
  </sheetData>
  <mergeCells count="5">
    <mergeCell ref="A1:H1"/>
    <mergeCell ref="A2:G2"/>
    <mergeCell ref="D3:D4"/>
    <mergeCell ref="A18:F18"/>
    <mergeCell ref="A17:B17"/>
  </mergeCells>
  <printOptions horizontalCentered="1"/>
  <pageMargins left="0.25" right="0.25" top="0.75" bottom="0.75" header="0.3" footer="0.3"/>
  <pageSetup paperSize="9" scale="53"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0"/>
  <dimension ref="A1:I438"/>
  <sheetViews>
    <sheetView workbookViewId="0"/>
  </sheetViews>
  <sheetFormatPr defaultRowHeight="12.75" x14ac:dyDescent="0.2"/>
  <cols>
    <col min="1" max="16384" width="9.140625" style="17"/>
  </cols>
  <sheetData>
    <row r="1" s="167" customFormat="1" ht="12.75" customHeight="1" x14ac:dyDescent="0.2"/>
    <row r="2" s="239" customFormat="1" ht="12.75" customHeight="1" x14ac:dyDescent="0.2"/>
    <row r="3" s="239" customFormat="1" ht="12.75" customHeight="1" x14ac:dyDescent="0.2"/>
    <row r="4" s="239" customFormat="1" ht="12.75" customHeight="1" x14ac:dyDescent="0.2"/>
    <row r="5" s="239" customFormat="1" ht="12.75" customHeight="1" x14ac:dyDescent="0.2"/>
    <row r="6" s="167" customFormat="1" ht="12.75" customHeight="1" x14ac:dyDescent="0.2"/>
    <row r="7" s="167" customFormat="1" ht="12.75" customHeight="1" x14ac:dyDescent="0.2"/>
    <row r="8" s="167" customFormat="1" ht="12.75" customHeight="1" x14ac:dyDescent="0.2"/>
    <row r="9" s="167" customFormat="1" ht="12.75" customHeight="1" x14ac:dyDescent="0.2"/>
    <row r="10" s="167" customFormat="1" ht="12.75" customHeight="1" x14ac:dyDescent="0.2"/>
    <row r="11" s="167" customFormat="1" ht="12.75" customHeight="1" x14ac:dyDescent="0.2"/>
    <row r="12" s="167" customFormat="1" ht="12.75" customHeight="1" x14ac:dyDescent="0.2"/>
    <row r="13" s="167" customFormat="1" ht="12.75" customHeight="1" x14ac:dyDescent="0.2"/>
    <row r="14" s="167" customFormat="1" x14ac:dyDescent="0.2"/>
    <row r="15" s="167" customFormat="1" x14ac:dyDescent="0.2"/>
    <row r="16" s="167" customFormat="1" x14ac:dyDescent="0.2"/>
    <row r="17" spans="1:9" s="167" customFormat="1" x14ac:dyDescent="0.2"/>
    <row r="18" spans="1:9" s="167" customFormat="1" ht="15.75" x14ac:dyDescent="0.25">
      <c r="A18" s="849" t="s">
        <v>57</v>
      </c>
      <c r="B18" s="849"/>
      <c r="C18" s="849"/>
      <c r="D18" s="849"/>
      <c r="E18" s="849"/>
      <c r="F18" s="849"/>
      <c r="G18" s="849"/>
      <c r="H18" s="849"/>
      <c r="I18" s="849"/>
    </row>
    <row r="19" spans="1:9" s="167" customFormat="1" ht="39" customHeight="1" x14ac:dyDescent="0.2">
      <c r="A19" s="851" t="s">
        <v>169</v>
      </c>
      <c r="B19" s="851"/>
      <c r="C19" s="851"/>
      <c r="D19" s="851"/>
      <c r="E19" s="851"/>
      <c r="F19" s="851"/>
      <c r="G19" s="851"/>
      <c r="H19" s="851"/>
      <c r="I19" s="851"/>
    </row>
    <row r="20" spans="1:9" s="167" customFormat="1" x14ac:dyDescent="0.2"/>
    <row r="21" spans="1:9" s="167" customFormat="1" x14ac:dyDescent="0.2"/>
    <row r="22" spans="1:9" s="167" customFormat="1" x14ac:dyDescent="0.2"/>
    <row r="23" spans="1:9" s="167" customFormat="1" x14ac:dyDescent="0.2"/>
    <row r="24" spans="1:9" s="167" customFormat="1" x14ac:dyDescent="0.2"/>
    <row r="25" spans="1:9" s="167" customFormat="1" x14ac:dyDescent="0.2">
      <c r="F25" s="169"/>
    </row>
    <row r="26" spans="1:9" s="167" customFormat="1" x14ac:dyDescent="0.2"/>
    <row r="27" spans="1:9" s="167" customFormat="1" x14ac:dyDescent="0.2"/>
    <row r="28" spans="1:9" s="167" customFormat="1" x14ac:dyDescent="0.2"/>
    <row r="29" spans="1:9" s="167" customFormat="1" x14ac:dyDescent="0.2"/>
    <row r="30" spans="1:9" s="167" customFormat="1" x14ac:dyDescent="0.2"/>
    <row r="31" spans="1:9" s="167" customFormat="1" x14ac:dyDescent="0.2"/>
    <row r="32" spans="1:9" s="167" customFormat="1" x14ac:dyDescent="0.2"/>
    <row r="33" s="167" customFormat="1" x14ac:dyDescent="0.2"/>
    <row r="34" s="167" customFormat="1" x14ac:dyDescent="0.2"/>
    <row r="35" s="167" customFormat="1" x14ac:dyDescent="0.2"/>
    <row r="36" s="167" customFormat="1" x14ac:dyDescent="0.2"/>
    <row r="37" s="167" customFormat="1" x14ac:dyDescent="0.2"/>
    <row r="38" s="167" customFormat="1" x14ac:dyDescent="0.2"/>
    <row r="39" s="167" customFormat="1" x14ac:dyDescent="0.2"/>
    <row r="40" s="167" customFormat="1" x14ac:dyDescent="0.2"/>
    <row r="41" s="167" customFormat="1" x14ac:dyDescent="0.2"/>
    <row r="42" s="167" customFormat="1" x14ac:dyDescent="0.2"/>
    <row r="43" s="167" customFormat="1" x14ac:dyDescent="0.2"/>
    <row r="44" s="167" customFormat="1" x14ac:dyDescent="0.2"/>
    <row r="45" s="167" customFormat="1" x14ac:dyDescent="0.2"/>
    <row r="46" s="167" customFormat="1" x14ac:dyDescent="0.2"/>
    <row r="47" s="167" customFormat="1" x14ac:dyDescent="0.2"/>
    <row r="48" s="167" customFormat="1" x14ac:dyDescent="0.2"/>
    <row r="49" s="167" customFormat="1" x14ac:dyDescent="0.2"/>
    <row r="50" s="167" customFormat="1" x14ac:dyDescent="0.2"/>
    <row r="51" s="167" customFormat="1" x14ac:dyDescent="0.2"/>
    <row r="52" s="167" customFormat="1" x14ac:dyDescent="0.2"/>
    <row r="53" s="167" customFormat="1" x14ac:dyDescent="0.2"/>
    <row r="54" s="167" customFormat="1" x14ac:dyDescent="0.2"/>
    <row r="55" s="167" customFormat="1" x14ac:dyDescent="0.2"/>
    <row r="56" s="167" customFormat="1" x14ac:dyDescent="0.2"/>
    <row r="57" s="167" customFormat="1" x14ac:dyDescent="0.2"/>
    <row r="58" s="167" customFormat="1" x14ac:dyDescent="0.2"/>
    <row r="59" s="167" customFormat="1" x14ac:dyDescent="0.2"/>
    <row r="60" s="167" customFormat="1" x14ac:dyDescent="0.2"/>
    <row r="61" s="167" customFormat="1" x14ac:dyDescent="0.2"/>
    <row r="62" s="167" customFormat="1" x14ac:dyDescent="0.2"/>
    <row r="63" s="167" customFormat="1" x14ac:dyDescent="0.2"/>
    <row r="64" s="167" customFormat="1" x14ac:dyDescent="0.2"/>
    <row r="65" s="167" customFormat="1" x14ac:dyDescent="0.2"/>
    <row r="66" s="167" customFormat="1" x14ac:dyDescent="0.2"/>
    <row r="67" s="167" customFormat="1" x14ac:dyDescent="0.2"/>
    <row r="68" s="167" customFormat="1" x14ac:dyDescent="0.2"/>
    <row r="69" s="167" customFormat="1" x14ac:dyDescent="0.2"/>
    <row r="70" s="167" customFormat="1" x14ac:dyDescent="0.2"/>
    <row r="71" s="167" customFormat="1" x14ac:dyDescent="0.2"/>
    <row r="72" s="167" customFormat="1" x14ac:dyDescent="0.2"/>
    <row r="73" s="167" customFormat="1" x14ac:dyDescent="0.2"/>
    <row r="74" s="167" customFormat="1" x14ac:dyDescent="0.2"/>
    <row r="75" s="167" customFormat="1" x14ac:dyDescent="0.2"/>
    <row r="76" s="167" customFormat="1" x14ac:dyDescent="0.2"/>
    <row r="77" s="167" customFormat="1" x14ac:dyDescent="0.2"/>
    <row r="78" s="167" customFormat="1" x14ac:dyDescent="0.2"/>
    <row r="79" s="167" customFormat="1" x14ac:dyDescent="0.2"/>
    <row r="80" s="167" customFormat="1" x14ac:dyDescent="0.2"/>
    <row r="81" s="167" customFormat="1" x14ac:dyDescent="0.2"/>
    <row r="82" s="167" customFormat="1" x14ac:dyDescent="0.2"/>
    <row r="83" s="167" customFormat="1" x14ac:dyDescent="0.2"/>
    <row r="84" s="167" customFormat="1" x14ac:dyDescent="0.2"/>
    <row r="85" s="167" customFormat="1" x14ac:dyDescent="0.2"/>
    <row r="86" s="167" customFormat="1" x14ac:dyDescent="0.2"/>
    <row r="87" s="167" customFormat="1" x14ac:dyDescent="0.2"/>
    <row r="88" s="167" customFormat="1" x14ac:dyDescent="0.2"/>
    <row r="89" s="167" customFormat="1" x14ac:dyDescent="0.2"/>
    <row r="90" s="167" customFormat="1" x14ac:dyDescent="0.2"/>
    <row r="91" s="167" customFormat="1" x14ac:dyDescent="0.2"/>
    <row r="92" s="167" customFormat="1" x14ac:dyDescent="0.2"/>
    <row r="93" s="167" customFormat="1" x14ac:dyDescent="0.2"/>
    <row r="94" s="167" customFormat="1" x14ac:dyDescent="0.2"/>
    <row r="95" s="167" customFormat="1" x14ac:dyDescent="0.2"/>
    <row r="96" s="167" customFormat="1" x14ac:dyDescent="0.2"/>
    <row r="97" s="167" customFormat="1" x14ac:dyDescent="0.2"/>
    <row r="98" s="167" customFormat="1" x14ac:dyDescent="0.2"/>
    <row r="99" s="167" customFormat="1" x14ac:dyDescent="0.2"/>
    <row r="100" s="167" customFormat="1" x14ac:dyDescent="0.2"/>
    <row r="101" s="167" customFormat="1" x14ac:dyDescent="0.2"/>
    <row r="102" s="167" customFormat="1" x14ac:dyDescent="0.2"/>
    <row r="103" s="167" customFormat="1" x14ac:dyDescent="0.2"/>
    <row r="104" s="167" customFormat="1" x14ac:dyDescent="0.2"/>
    <row r="105" s="167" customFormat="1" x14ac:dyDescent="0.2"/>
    <row r="106" s="167" customFormat="1" x14ac:dyDescent="0.2"/>
    <row r="107" s="167" customFormat="1" x14ac:dyDescent="0.2"/>
    <row r="108" s="167" customFormat="1" x14ac:dyDescent="0.2"/>
    <row r="109" s="167" customFormat="1" x14ac:dyDescent="0.2"/>
    <row r="110" s="167" customFormat="1" x14ac:dyDescent="0.2"/>
    <row r="111" s="167" customFormat="1" x14ac:dyDescent="0.2"/>
    <row r="112" s="167" customFormat="1" x14ac:dyDescent="0.2"/>
    <row r="113" s="167" customFormat="1" x14ac:dyDescent="0.2"/>
    <row r="114" s="167" customFormat="1" x14ac:dyDescent="0.2"/>
    <row r="115" s="167" customFormat="1" x14ac:dyDescent="0.2"/>
    <row r="116" s="167" customFormat="1" x14ac:dyDescent="0.2"/>
    <row r="117" s="167" customFormat="1" x14ac:dyDescent="0.2"/>
    <row r="118" s="167" customFormat="1" x14ac:dyDescent="0.2"/>
    <row r="119" s="167" customFormat="1" x14ac:dyDescent="0.2"/>
    <row r="120" s="167" customFormat="1" x14ac:dyDescent="0.2"/>
    <row r="121" s="167" customFormat="1" x14ac:dyDescent="0.2"/>
    <row r="122" s="167" customFormat="1" x14ac:dyDescent="0.2"/>
    <row r="123" s="167" customFormat="1" x14ac:dyDescent="0.2"/>
    <row r="124" s="167" customFormat="1" x14ac:dyDescent="0.2"/>
    <row r="125" s="167" customFormat="1" x14ac:dyDescent="0.2"/>
    <row r="126" s="167" customFormat="1" x14ac:dyDescent="0.2"/>
    <row r="127" s="167" customFormat="1" x14ac:dyDescent="0.2"/>
    <row r="128" s="167" customFormat="1" x14ac:dyDescent="0.2"/>
    <row r="129" s="167" customFormat="1" x14ac:dyDescent="0.2"/>
    <row r="130" s="167" customFormat="1" x14ac:dyDescent="0.2"/>
    <row r="131" s="167" customFormat="1" x14ac:dyDescent="0.2"/>
    <row r="132" s="167" customFormat="1" x14ac:dyDescent="0.2"/>
    <row r="133" s="167" customFormat="1" x14ac:dyDescent="0.2"/>
    <row r="134" s="167" customFormat="1" x14ac:dyDescent="0.2"/>
    <row r="135" s="167" customFormat="1" x14ac:dyDescent="0.2"/>
    <row r="136" s="167" customFormat="1" x14ac:dyDescent="0.2"/>
    <row r="137" s="167" customFormat="1" x14ac:dyDescent="0.2"/>
    <row r="138" s="167" customFormat="1" x14ac:dyDescent="0.2"/>
    <row r="139" s="167" customFormat="1" x14ac:dyDescent="0.2"/>
    <row r="140" s="167" customFormat="1" x14ac:dyDescent="0.2"/>
    <row r="141" s="167" customFormat="1" x14ac:dyDescent="0.2"/>
    <row r="142" s="167" customFormat="1" x14ac:dyDescent="0.2"/>
    <row r="143" s="167" customFormat="1" x14ac:dyDescent="0.2"/>
    <row r="144" s="167" customFormat="1" x14ac:dyDescent="0.2"/>
    <row r="145" s="167" customFormat="1" x14ac:dyDescent="0.2"/>
    <row r="146" s="167" customFormat="1" x14ac:dyDescent="0.2"/>
    <row r="147" s="167" customFormat="1" x14ac:dyDescent="0.2"/>
    <row r="148" s="167" customFormat="1" x14ac:dyDescent="0.2"/>
    <row r="149" s="167" customFormat="1" x14ac:dyDescent="0.2"/>
    <row r="150" s="167" customFormat="1" x14ac:dyDescent="0.2"/>
    <row r="151" s="167" customFormat="1" x14ac:dyDescent="0.2"/>
    <row r="152" s="167" customFormat="1" x14ac:dyDescent="0.2"/>
    <row r="153" s="167" customFormat="1" x14ac:dyDescent="0.2"/>
    <row r="154" s="167" customFormat="1" x14ac:dyDescent="0.2"/>
    <row r="155" s="167" customFormat="1" x14ac:dyDescent="0.2"/>
    <row r="156" s="167" customFormat="1" x14ac:dyDescent="0.2"/>
    <row r="157" s="167" customFormat="1" x14ac:dyDescent="0.2"/>
    <row r="158" s="167" customFormat="1" x14ac:dyDescent="0.2"/>
    <row r="159" s="167" customFormat="1" x14ac:dyDescent="0.2"/>
    <row r="160" s="167" customFormat="1" x14ac:dyDescent="0.2"/>
    <row r="161" s="167" customFormat="1" x14ac:dyDescent="0.2"/>
    <row r="162" s="167" customFormat="1" x14ac:dyDescent="0.2"/>
    <row r="163" s="167" customFormat="1" x14ac:dyDescent="0.2"/>
    <row r="164" s="167" customFormat="1" x14ac:dyDescent="0.2"/>
    <row r="165" s="167" customFormat="1" x14ac:dyDescent="0.2"/>
    <row r="166" s="167" customFormat="1" x14ac:dyDescent="0.2"/>
    <row r="167" s="167" customFormat="1" x14ac:dyDescent="0.2"/>
    <row r="168" s="167" customFormat="1" x14ac:dyDescent="0.2"/>
    <row r="169" s="167" customFormat="1" x14ac:dyDescent="0.2"/>
    <row r="170" s="167" customFormat="1" x14ac:dyDescent="0.2"/>
    <row r="171" s="167" customFormat="1" x14ac:dyDescent="0.2"/>
    <row r="172" s="167" customFormat="1" x14ac:dyDescent="0.2"/>
    <row r="173" s="167" customFormat="1" x14ac:dyDescent="0.2"/>
    <row r="174" s="167" customFormat="1" x14ac:dyDescent="0.2"/>
    <row r="175" s="167" customFormat="1" x14ac:dyDescent="0.2"/>
    <row r="176" s="167" customFormat="1" x14ac:dyDescent="0.2"/>
    <row r="177" s="167" customFormat="1" x14ac:dyDescent="0.2"/>
    <row r="178" s="167" customFormat="1" x14ac:dyDescent="0.2"/>
    <row r="179" s="167" customFormat="1" x14ac:dyDescent="0.2"/>
    <row r="180" s="167" customFormat="1" x14ac:dyDescent="0.2"/>
    <row r="181" s="167" customFormat="1" x14ac:dyDescent="0.2"/>
    <row r="182" s="167" customFormat="1" x14ac:dyDescent="0.2"/>
    <row r="183" s="167" customFormat="1" x14ac:dyDescent="0.2"/>
    <row r="184" s="167" customFormat="1" x14ac:dyDescent="0.2"/>
    <row r="185" s="167" customFormat="1" x14ac:dyDescent="0.2"/>
    <row r="186" s="167" customFormat="1" x14ac:dyDescent="0.2"/>
    <row r="187" s="167" customFormat="1" x14ac:dyDescent="0.2"/>
    <row r="188" s="167" customFormat="1" x14ac:dyDescent="0.2"/>
    <row r="189" s="167" customFormat="1" x14ac:dyDescent="0.2"/>
    <row r="190" s="167" customFormat="1" x14ac:dyDescent="0.2"/>
    <row r="191" s="167" customFormat="1" x14ac:dyDescent="0.2"/>
    <row r="192" s="167" customFormat="1" x14ac:dyDescent="0.2"/>
    <row r="193" s="167" customFormat="1" x14ac:dyDescent="0.2"/>
    <row r="194" s="167" customFormat="1" x14ac:dyDescent="0.2"/>
    <row r="195" s="167" customFormat="1" x14ac:dyDescent="0.2"/>
    <row r="196" s="167" customFormat="1" x14ac:dyDescent="0.2"/>
    <row r="197" s="167" customFormat="1" x14ac:dyDescent="0.2"/>
    <row r="198" s="167" customFormat="1" x14ac:dyDescent="0.2"/>
    <row r="199" s="167" customFormat="1" x14ac:dyDescent="0.2"/>
    <row r="200" s="167" customFormat="1" x14ac:dyDescent="0.2"/>
    <row r="201" s="167" customFormat="1" x14ac:dyDescent="0.2"/>
    <row r="202" s="167" customFormat="1" x14ac:dyDescent="0.2"/>
    <row r="203" s="167" customFormat="1" x14ac:dyDescent="0.2"/>
    <row r="204" s="167" customFormat="1" x14ac:dyDescent="0.2"/>
    <row r="205" s="167" customFormat="1" x14ac:dyDescent="0.2"/>
    <row r="206" s="167" customFormat="1" x14ac:dyDescent="0.2"/>
    <row r="207" s="167" customFormat="1" x14ac:dyDescent="0.2"/>
    <row r="208" s="167" customFormat="1" x14ac:dyDescent="0.2"/>
    <row r="209" s="167" customFormat="1" x14ac:dyDescent="0.2"/>
    <row r="210" s="167" customFormat="1" x14ac:dyDescent="0.2"/>
    <row r="211" s="167" customFormat="1" x14ac:dyDescent="0.2"/>
    <row r="212" s="167" customFormat="1" x14ac:dyDescent="0.2"/>
    <row r="213" s="167" customFormat="1" x14ac:dyDescent="0.2"/>
    <row r="214" s="167" customFormat="1" x14ac:dyDescent="0.2"/>
    <row r="215" s="167" customFormat="1" x14ac:dyDescent="0.2"/>
    <row r="216" s="167" customFormat="1" x14ac:dyDescent="0.2"/>
    <row r="217" s="167" customFormat="1" x14ac:dyDescent="0.2"/>
    <row r="218" s="167" customFormat="1" x14ac:dyDescent="0.2"/>
    <row r="219" s="167" customFormat="1" x14ac:dyDescent="0.2"/>
    <row r="220" s="167" customFormat="1" x14ac:dyDescent="0.2"/>
    <row r="221" s="167" customFormat="1" x14ac:dyDescent="0.2"/>
    <row r="222" s="167" customFormat="1" x14ac:dyDescent="0.2"/>
    <row r="223" s="167" customFormat="1" x14ac:dyDescent="0.2"/>
    <row r="224" s="167" customFormat="1" x14ac:dyDescent="0.2"/>
    <row r="225" s="167" customFormat="1" x14ac:dyDescent="0.2"/>
    <row r="226" s="167" customFormat="1" x14ac:dyDescent="0.2"/>
    <row r="227" s="167" customFormat="1" x14ac:dyDescent="0.2"/>
    <row r="228" s="167" customFormat="1" x14ac:dyDescent="0.2"/>
    <row r="229" s="167" customFormat="1" x14ac:dyDescent="0.2"/>
    <row r="230" s="167" customFormat="1" x14ac:dyDescent="0.2"/>
    <row r="231" s="167" customFormat="1" x14ac:dyDescent="0.2"/>
    <row r="232" s="167" customFormat="1" x14ac:dyDescent="0.2"/>
    <row r="233" s="167" customFormat="1" x14ac:dyDescent="0.2"/>
    <row r="234" s="167" customFormat="1" x14ac:dyDescent="0.2"/>
    <row r="235" s="167" customFormat="1" x14ac:dyDescent="0.2"/>
    <row r="236" s="167" customFormat="1" x14ac:dyDescent="0.2"/>
    <row r="237" s="167" customFormat="1" x14ac:dyDescent="0.2"/>
    <row r="238" s="167" customFormat="1" x14ac:dyDescent="0.2"/>
    <row r="239" s="167" customFormat="1" x14ac:dyDescent="0.2"/>
    <row r="240" s="167" customFormat="1" x14ac:dyDescent="0.2"/>
    <row r="241" s="167" customFormat="1" x14ac:dyDescent="0.2"/>
    <row r="242" s="167" customFormat="1" x14ac:dyDescent="0.2"/>
    <row r="243" s="167" customFormat="1" x14ac:dyDescent="0.2"/>
    <row r="244" s="167" customFormat="1" x14ac:dyDescent="0.2"/>
    <row r="245" s="167" customFormat="1" x14ac:dyDescent="0.2"/>
    <row r="246" s="167" customFormat="1" x14ac:dyDescent="0.2"/>
    <row r="247" s="167" customFormat="1" x14ac:dyDescent="0.2"/>
    <row r="248" s="167" customFormat="1" x14ac:dyDescent="0.2"/>
    <row r="249" s="167" customFormat="1" x14ac:dyDescent="0.2"/>
    <row r="250" s="167" customFormat="1" x14ac:dyDescent="0.2"/>
    <row r="251" s="167" customFormat="1" x14ac:dyDescent="0.2"/>
    <row r="252" s="167" customFormat="1" x14ac:dyDescent="0.2"/>
    <row r="253" s="167" customFormat="1" x14ac:dyDescent="0.2"/>
    <row r="254" s="167" customFormat="1" x14ac:dyDescent="0.2"/>
    <row r="255" s="167" customFormat="1" x14ac:dyDescent="0.2"/>
    <row r="256" s="167" customFormat="1" x14ac:dyDescent="0.2"/>
    <row r="257" s="167" customFormat="1" x14ac:dyDescent="0.2"/>
    <row r="258" s="167" customFormat="1" x14ac:dyDescent="0.2"/>
    <row r="259" s="167" customFormat="1" x14ac:dyDescent="0.2"/>
    <row r="260" s="167" customFormat="1" x14ac:dyDescent="0.2"/>
    <row r="261" s="167" customFormat="1" x14ac:dyDescent="0.2"/>
    <row r="262" s="87" customFormat="1" x14ac:dyDescent="0.2"/>
    <row r="263" s="87" customFormat="1" x14ac:dyDescent="0.2"/>
    <row r="264" s="87" customFormat="1" x14ac:dyDescent="0.2"/>
    <row r="265" s="87" customFormat="1" x14ac:dyDescent="0.2"/>
    <row r="266" s="87" customFormat="1" x14ac:dyDescent="0.2"/>
    <row r="267" s="87" customFormat="1" x14ac:dyDescent="0.2"/>
    <row r="268" s="87" customFormat="1" x14ac:dyDescent="0.2"/>
    <row r="269" s="87" customFormat="1" x14ac:dyDescent="0.2"/>
    <row r="270" s="87" customFormat="1" x14ac:dyDescent="0.2"/>
    <row r="271" s="87" customFormat="1" x14ac:dyDescent="0.2"/>
    <row r="272" s="87" customFormat="1" x14ac:dyDescent="0.2"/>
    <row r="273" s="87" customFormat="1" x14ac:dyDescent="0.2"/>
    <row r="274" s="87" customFormat="1" x14ac:dyDescent="0.2"/>
    <row r="275" s="87" customFormat="1" x14ac:dyDescent="0.2"/>
    <row r="276" s="87" customFormat="1" x14ac:dyDescent="0.2"/>
    <row r="277" s="87" customFormat="1" x14ac:dyDescent="0.2"/>
    <row r="278" s="87" customFormat="1" x14ac:dyDescent="0.2"/>
    <row r="279" s="87" customFormat="1" x14ac:dyDescent="0.2"/>
    <row r="280" s="87" customFormat="1" x14ac:dyDescent="0.2"/>
    <row r="281" s="87" customFormat="1" x14ac:dyDescent="0.2"/>
    <row r="282" s="87" customFormat="1" x14ac:dyDescent="0.2"/>
    <row r="283" s="87" customFormat="1" x14ac:dyDescent="0.2"/>
    <row r="284" s="87" customFormat="1" x14ac:dyDescent="0.2"/>
    <row r="285" s="87" customFormat="1" x14ac:dyDescent="0.2"/>
    <row r="286" s="87" customFormat="1" x14ac:dyDescent="0.2"/>
    <row r="287" s="87" customFormat="1" x14ac:dyDescent="0.2"/>
    <row r="288" s="87" customFormat="1" x14ac:dyDescent="0.2"/>
    <row r="289" s="87" customFormat="1" x14ac:dyDescent="0.2"/>
    <row r="290" s="87" customFormat="1" x14ac:dyDescent="0.2"/>
    <row r="291" s="87" customFormat="1" x14ac:dyDescent="0.2"/>
    <row r="292" s="87" customFormat="1" x14ac:dyDescent="0.2"/>
    <row r="293" s="87" customFormat="1" x14ac:dyDescent="0.2"/>
    <row r="294" s="87" customFormat="1" x14ac:dyDescent="0.2"/>
    <row r="295" s="87" customFormat="1" x14ac:dyDescent="0.2"/>
    <row r="296" s="87" customFormat="1" x14ac:dyDescent="0.2"/>
    <row r="297" s="87" customFormat="1" x14ac:dyDescent="0.2"/>
    <row r="298" s="87" customFormat="1" x14ac:dyDescent="0.2"/>
    <row r="299" s="87" customFormat="1" x14ac:dyDescent="0.2"/>
    <row r="300" s="87" customFormat="1" x14ac:dyDescent="0.2"/>
    <row r="301" s="87" customFormat="1" x14ac:dyDescent="0.2"/>
    <row r="302" s="87" customFormat="1" x14ac:dyDescent="0.2"/>
    <row r="303" s="87" customFormat="1" x14ac:dyDescent="0.2"/>
    <row r="304" s="87" customFormat="1" x14ac:dyDescent="0.2"/>
    <row r="305" s="87" customFormat="1" x14ac:dyDescent="0.2"/>
    <row r="306" s="87" customFormat="1" x14ac:dyDescent="0.2"/>
    <row r="307" s="87" customFormat="1" x14ac:dyDescent="0.2"/>
    <row r="308" s="87" customFormat="1" x14ac:dyDescent="0.2"/>
    <row r="309" s="87" customFormat="1" x14ac:dyDescent="0.2"/>
    <row r="310" s="87" customFormat="1" x14ac:dyDescent="0.2"/>
    <row r="311" s="87" customFormat="1" x14ac:dyDescent="0.2"/>
    <row r="312" s="87" customFormat="1" x14ac:dyDescent="0.2"/>
    <row r="313" s="87" customFormat="1" x14ac:dyDescent="0.2"/>
    <row r="314" s="87" customFormat="1" x14ac:dyDescent="0.2"/>
    <row r="315" s="87" customFormat="1" x14ac:dyDescent="0.2"/>
    <row r="316" s="87" customFormat="1" x14ac:dyDescent="0.2"/>
    <row r="317" s="87" customFormat="1" x14ac:dyDescent="0.2"/>
    <row r="318" s="87" customFormat="1" x14ac:dyDescent="0.2"/>
    <row r="319" s="87" customFormat="1" x14ac:dyDescent="0.2"/>
    <row r="320" s="87" customFormat="1" x14ac:dyDescent="0.2"/>
    <row r="321" s="87" customFormat="1" x14ac:dyDescent="0.2"/>
    <row r="322" s="87" customFormat="1" x14ac:dyDescent="0.2"/>
    <row r="323" s="87" customFormat="1" x14ac:dyDescent="0.2"/>
    <row r="324" s="87" customFormat="1" x14ac:dyDescent="0.2"/>
    <row r="325" s="87" customFormat="1" x14ac:dyDescent="0.2"/>
    <row r="326" s="87" customFormat="1" x14ac:dyDescent="0.2"/>
    <row r="327" s="87" customFormat="1" x14ac:dyDescent="0.2"/>
    <row r="328" s="87" customFormat="1" x14ac:dyDescent="0.2"/>
    <row r="329" s="87" customFormat="1" x14ac:dyDescent="0.2"/>
    <row r="330" s="87" customFormat="1" x14ac:dyDescent="0.2"/>
    <row r="331" s="87" customFormat="1" x14ac:dyDescent="0.2"/>
    <row r="332" s="87" customFormat="1" x14ac:dyDescent="0.2"/>
    <row r="333" s="87" customFormat="1" x14ac:dyDescent="0.2"/>
    <row r="334" s="87" customFormat="1" x14ac:dyDescent="0.2"/>
    <row r="335" s="87" customFormat="1" x14ac:dyDescent="0.2"/>
    <row r="336" s="87" customFormat="1" x14ac:dyDescent="0.2"/>
    <row r="337" s="87" customFormat="1" x14ac:dyDescent="0.2"/>
    <row r="338" s="87" customFormat="1" x14ac:dyDescent="0.2"/>
    <row r="339" s="87" customFormat="1" x14ac:dyDescent="0.2"/>
    <row r="340" s="87" customFormat="1" x14ac:dyDescent="0.2"/>
    <row r="341" s="87" customFormat="1" x14ac:dyDescent="0.2"/>
    <row r="342" s="87" customFormat="1" x14ac:dyDescent="0.2"/>
    <row r="343" s="87" customFormat="1" x14ac:dyDescent="0.2"/>
    <row r="344" s="87" customFormat="1" x14ac:dyDescent="0.2"/>
    <row r="345" s="87" customFormat="1" x14ac:dyDescent="0.2"/>
    <row r="346" s="87" customFormat="1" x14ac:dyDescent="0.2"/>
    <row r="347" s="87" customFormat="1" x14ac:dyDescent="0.2"/>
    <row r="348" s="87" customFormat="1" x14ac:dyDescent="0.2"/>
    <row r="349" s="87" customFormat="1" x14ac:dyDescent="0.2"/>
    <row r="350" s="87" customFormat="1" x14ac:dyDescent="0.2"/>
    <row r="351" s="87" customFormat="1" x14ac:dyDescent="0.2"/>
    <row r="352" s="87" customFormat="1" x14ac:dyDescent="0.2"/>
    <row r="353" s="87" customFormat="1" x14ac:dyDescent="0.2"/>
    <row r="354" s="87" customFormat="1" x14ac:dyDescent="0.2"/>
    <row r="355" s="87" customFormat="1" x14ac:dyDescent="0.2"/>
    <row r="356" s="87" customFormat="1" x14ac:dyDescent="0.2"/>
    <row r="357" s="87" customFormat="1" x14ac:dyDescent="0.2"/>
    <row r="358" s="87" customFormat="1" x14ac:dyDescent="0.2"/>
    <row r="359" s="87" customFormat="1" x14ac:dyDescent="0.2"/>
    <row r="360" s="87" customFormat="1" x14ac:dyDescent="0.2"/>
    <row r="361" s="87" customFormat="1" x14ac:dyDescent="0.2"/>
    <row r="362" s="87" customFormat="1" x14ac:dyDescent="0.2"/>
    <row r="363" s="87" customFormat="1" x14ac:dyDescent="0.2"/>
    <row r="364" s="87" customFormat="1" x14ac:dyDescent="0.2"/>
    <row r="365" s="87" customFormat="1" x14ac:dyDescent="0.2"/>
    <row r="366" s="87" customFormat="1" x14ac:dyDescent="0.2"/>
    <row r="367" s="87" customFormat="1" x14ac:dyDescent="0.2"/>
    <row r="368" s="87" customFormat="1" x14ac:dyDescent="0.2"/>
    <row r="369" s="87" customFormat="1" x14ac:dyDescent="0.2"/>
    <row r="370" s="87" customFormat="1" x14ac:dyDescent="0.2"/>
    <row r="371" s="87" customFormat="1" x14ac:dyDescent="0.2"/>
    <row r="372" s="87" customFormat="1" x14ac:dyDescent="0.2"/>
    <row r="373" s="87" customFormat="1" x14ac:dyDescent="0.2"/>
    <row r="374" s="87" customFormat="1" x14ac:dyDescent="0.2"/>
    <row r="375" s="87" customFormat="1" x14ac:dyDescent="0.2"/>
    <row r="376" s="87" customFormat="1" x14ac:dyDescent="0.2"/>
    <row r="377" s="87" customFormat="1" x14ac:dyDescent="0.2"/>
    <row r="378" s="87" customFormat="1" x14ac:dyDescent="0.2"/>
    <row r="379" s="87" customFormat="1" x14ac:dyDescent="0.2"/>
    <row r="380" s="87" customFormat="1" x14ac:dyDescent="0.2"/>
    <row r="381" s="87" customFormat="1" x14ac:dyDescent="0.2"/>
    <row r="382" s="87" customFormat="1" x14ac:dyDescent="0.2"/>
    <row r="383" s="87" customFormat="1" x14ac:dyDescent="0.2"/>
    <row r="384" s="87" customFormat="1" x14ac:dyDescent="0.2"/>
    <row r="385" s="87" customFormat="1" x14ac:dyDescent="0.2"/>
    <row r="386" s="87" customFormat="1" x14ac:dyDescent="0.2"/>
    <row r="387" s="87" customFormat="1" x14ac:dyDescent="0.2"/>
    <row r="388" s="87" customFormat="1" x14ac:dyDescent="0.2"/>
    <row r="389" s="87" customFormat="1" x14ac:dyDescent="0.2"/>
    <row r="390" s="87" customFormat="1" x14ac:dyDescent="0.2"/>
    <row r="391" s="87" customFormat="1" x14ac:dyDescent="0.2"/>
    <row r="392" s="87" customFormat="1" x14ac:dyDescent="0.2"/>
    <row r="393" s="87" customFormat="1" x14ac:dyDescent="0.2"/>
    <row r="394" s="87" customFormat="1" x14ac:dyDescent="0.2"/>
    <row r="395" s="87" customFormat="1" x14ac:dyDescent="0.2"/>
    <row r="396" s="87" customFormat="1" x14ac:dyDescent="0.2"/>
    <row r="397" s="87" customFormat="1" x14ac:dyDescent="0.2"/>
    <row r="398" s="87" customFormat="1" x14ac:dyDescent="0.2"/>
    <row r="399" s="87" customFormat="1" x14ac:dyDescent="0.2"/>
    <row r="400" s="87" customFormat="1" x14ac:dyDescent="0.2"/>
    <row r="401" s="87" customFormat="1" x14ac:dyDescent="0.2"/>
    <row r="402" s="87" customFormat="1" x14ac:dyDescent="0.2"/>
    <row r="403" s="87" customFormat="1" x14ac:dyDescent="0.2"/>
    <row r="404" s="87" customFormat="1" x14ac:dyDescent="0.2"/>
    <row r="405" s="87" customFormat="1" x14ac:dyDescent="0.2"/>
    <row r="406" s="87" customFormat="1" x14ac:dyDescent="0.2"/>
    <row r="407" s="87" customFormat="1" x14ac:dyDescent="0.2"/>
    <row r="408" s="87" customFormat="1" x14ac:dyDescent="0.2"/>
    <row r="409" s="87" customFormat="1" x14ac:dyDescent="0.2"/>
    <row r="410" s="87" customFormat="1" x14ac:dyDescent="0.2"/>
    <row r="411" s="87" customFormat="1" x14ac:dyDescent="0.2"/>
    <row r="412" s="87" customFormat="1" x14ac:dyDescent="0.2"/>
    <row r="413" s="87" customFormat="1" x14ac:dyDescent="0.2"/>
    <row r="414" s="87" customFormat="1" x14ac:dyDescent="0.2"/>
    <row r="415" s="87" customFormat="1" x14ac:dyDescent="0.2"/>
    <row r="416" s="87" customFormat="1" x14ac:dyDescent="0.2"/>
    <row r="417" s="87" customFormat="1" x14ac:dyDescent="0.2"/>
    <row r="418" s="87" customFormat="1" x14ac:dyDescent="0.2"/>
    <row r="419" s="87" customFormat="1" x14ac:dyDescent="0.2"/>
    <row r="420" s="87" customFormat="1" x14ac:dyDescent="0.2"/>
    <row r="421" s="87" customFormat="1" x14ac:dyDescent="0.2"/>
    <row r="422" s="87" customFormat="1" x14ac:dyDescent="0.2"/>
    <row r="423" s="87" customFormat="1" x14ac:dyDescent="0.2"/>
    <row r="424" s="87" customFormat="1" x14ac:dyDescent="0.2"/>
    <row r="425" s="87" customFormat="1" x14ac:dyDescent="0.2"/>
    <row r="426" s="87" customFormat="1" x14ac:dyDescent="0.2"/>
    <row r="427" s="87" customFormat="1" x14ac:dyDescent="0.2"/>
    <row r="428" s="87" customFormat="1" x14ac:dyDescent="0.2"/>
    <row r="429" s="87" customFormat="1" x14ac:dyDescent="0.2"/>
    <row r="430" s="87" customFormat="1" x14ac:dyDescent="0.2"/>
    <row r="431" s="87" customFormat="1" x14ac:dyDescent="0.2"/>
    <row r="432" s="87" customFormat="1" x14ac:dyDescent="0.2"/>
    <row r="433" s="87" customFormat="1" x14ac:dyDescent="0.2"/>
    <row r="434" s="87" customFormat="1" x14ac:dyDescent="0.2"/>
    <row r="435" s="87" customFormat="1" x14ac:dyDescent="0.2"/>
    <row r="436" s="87" customFormat="1" x14ac:dyDescent="0.2"/>
    <row r="437" s="87" customFormat="1" x14ac:dyDescent="0.2"/>
    <row r="438" s="87" customFormat="1" x14ac:dyDescent="0.2"/>
  </sheetData>
  <mergeCells count="2">
    <mergeCell ref="A18:I18"/>
    <mergeCell ref="A19:I19"/>
  </mergeCells>
  <pageMargins left="0.9055118110236221" right="0.70866141732283472" top="1.9291338582677167" bottom="0.74803149606299213" header="0.31496062992125984" footer="0.31496062992125984"/>
  <pageSetup paperSize="9" orientation="portrait" horizontalDpi="2400" verticalDpi="2400" r:id="rId1"/>
  <headerFooter>
    <oddHeader xml:space="preserve">&amp;R&amp;"Arial,Bold" </oddHeader>
    <oddFooter>2</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1"/>
  <dimension ref="A1:R438"/>
  <sheetViews>
    <sheetView workbookViewId="0">
      <selection sqref="A1:F1"/>
    </sheetView>
  </sheetViews>
  <sheetFormatPr defaultRowHeight="12.75" x14ac:dyDescent="0.2"/>
  <cols>
    <col min="1" max="1" width="8.7109375" customWidth="1"/>
    <col min="2" max="2" width="60.85546875" customWidth="1"/>
    <col min="3" max="3" width="11.5703125" customWidth="1"/>
    <col min="4" max="4" width="15.28515625" customWidth="1"/>
    <col min="5" max="5" width="17.28515625" customWidth="1"/>
    <col min="6" max="6" width="21.42578125" customWidth="1"/>
    <col min="7" max="20" width="7.7109375" customWidth="1"/>
  </cols>
  <sheetData>
    <row r="1" spans="1:18" s="128" customFormat="1" ht="22.5" customHeight="1" thickTop="1" x14ac:dyDescent="0.2">
      <c r="A1" s="706" t="s">
        <v>91</v>
      </c>
      <c r="B1" s="707"/>
      <c r="C1" s="707"/>
      <c r="D1" s="707"/>
      <c r="E1" s="707"/>
      <c r="F1" s="707"/>
      <c r="G1" s="126"/>
      <c r="H1" s="126"/>
      <c r="I1" s="126"/>
      <c r="J1" s="126"/>
      <c r="K1" s="126"/>
      <c r="L1" s="127"/>
    </row>
    <row r="2" spans="1:18" s="128" customFormat="1" ht="37.5" customHeight="1" x14ac:dyDescent="0.2">
      <c r="A2" s="129" t="s">
        <v>35</v>
      </c>
      <c r="B2" s="130" t="s">
        <v>36</v>
      </c>
      <c r="C2" s="130" t="s">
        <v>59</v>
      </c>
      <c r="D2" s="130" t="s">
        <v>37</v>
      </c>
      <c r="E2" s="131" t="s">
        <v>60</v>
      </c>
      <c r="F2" s="131" t="s">
        <v>56</v>
      </c>
      <c r="G2" s="132"/>
      <c r="H2" s="132"/>
      <c r="I2" s="132"/>
      <c r="J2" s="132"/>
      <c r="K2" s="132"/>
      <c r="L2" s="133"/>
    </row>
    <row r="3" spans="1:18" s="128" customFormat="1" ht="26.25" customHeight="1" x14ac:dyDescent="0.2">
      <c r="A3" s="129"/>
      <c r="B3" s="134" t="s">
        <v>110</v>
      </c>
      <c r="C3" s="130"/>
      <c r="D3" s="130"/>
      <c r="E3" s="131"/>
      <c r="F3" s="131"/>
      <c r="G3" s="132"/>
      <c r="H3" s="132"/>
      <c r="I3" s="132"/>
      <c r="J3" s="132"/>
      <c r="K3" s="132"/>
      <c r="L3" s="133"/>
    </row>
    <row r="4" spans="1:18" s="145" customFormat="1" ht="156" customHeight="1" x14ac:dyDescent="0.25">
      <c r="A4" s="140" t="s">
        <v>62</v>
      </c>
      <c r="B4" s="141" t="s">
        <v>121</v>
      </c>
      <c r="C4" s="142"/>
      <c r="D4" s="151"/>
      <c r="E4" s="148"/>
      <c r="F4" s="144">
        <v>0</v>
      </c>
      <c r="G4" s="255"/>
      <c r="H4" s="135"/>
      <c r="I4" s="135"/>
      <c r="J4" s="135"/>
      <c r="K4" s="135"/>
      <c r="L4" s="138"/>
    </row>
    <row r="5" spans="1:18" s="150" customFormat="1" ht="15" customHeight="1" x14ac:dyDescent="0.25">
      <c r="A5" s="146" t="s">
        <v>64</v>
      </c>
      <c r="B5" s="147" t="s">
        <v>86</v>
      </c>
      <c r="C5" s="142" t="s">
        <v>9</v>
      </c>
      <c r="D5" s="148">
        <v>0</v>
      </c>
      <c r="E5" s="148">
        <v>600</v>
      </c>
      <c r="F5" s="144">
        <v>0</v>
      </c>
      <c r="G5" s="255">
        <f>D5*1.5%</f>
        <v>0</v>
      </c>
      <c r="H5" s="149">
        <v>223</v>
      </c>
      <c r="I5" s="149">
        <f>G5*H5</f>
        <v>0</v>
      </c>
      <c r="J5" s="135"/>
      <c r="K5" s="135"/>
      <c r="L5" s="153"/>
      <c r="Q5" s="150">
        <f>(D5*1.5%)*223</f>
        <v>0</v>
      </c>
    </row>
    <row r="6" spans="1:18" s="150" customFormat="1" ht="15" customHeight="1" x14ac:dyDescent="0.25">
      <c r="A6" s="146" t="s">
        <v>75</v>
      </c>
      <c r="B6" s="147" t="s">
        <v>99</v>
      </c>
      <c r="C6" s="142" t="s">
        <v>9</v>
      </c>
      <c r="D6" s="148">
        <v>168.63</v>
      </c>
      <c r="E6" s="148">
        <v>600</v>
      </c>
      <c r="F6" s="144">
        <v>101178</v>
      </c>
      <c r="G6" s="255">
        <f>D6*1.1%</f>
        <v>1.8549300000000002</v>
      </c>
      <c r="H6" s="149">
        <v>223</v>
      </c>
      <c r="I6" s="149">
        <f>G6*H6</f>
        <v>413.64939000000004</v>
      </c>
      <c r="J6" s="135"/>
      <c r="K6" s="135"/>
      <c r="L6" s="153"/>
      <c r="Q6" s="150">
        <f t="shared" ref="Q6:Q7" si="0">(D6*1.5%)*223</f>
        <v>564.06734999999992</v>
      </c>
    </row>
    <row r="7" spans="1:18" s="150" customFormat="1" ht="15" customHeight="1" x14ac:dyDescent="0.25">
      <c r="A7" s="146" t="s">
        <v>76</v>
      </c>
      <c r="B7" s="147" t="s">
        <v>97</v>
      </c>
      <c r="C7" s="142" t="s">
        <v>9</v>
      </c>
      <c r="D7" s="148">
        <v>170</v>
      </c>
      <c r="E7" s="148">
        <v>600</v>
      </c>
      <c r="F7" s="144">
        <v>102000</v>
      </c>
      <c r="G7" s="255">
        <f>D7*1%</f>
        <v>1.7</v>
      </c>
      <c r="H7" s="149">
        <v>223</v>
      </c>
      <c r="I7" s="149">
        <f>G7*H7</f>
        <v>379.09999999999997</v>
      </c>
      <c r="J7" s="135">
        <f>SUM(I3:I7)</f>
        <v>792.74938999999995</v>
      </c>
      <c r="K7" s="135"/>
      <c r="L7" s="153"/>
      <c r="Q7" s="150">
        <f t="shared" si="0"/>
        <v>568.65</v>
      </c>
    </row>
    <row r="8" spans="1:18" s="145" customFormat="1" ht="93.75" customHeight="1" x14ac:dyDescent="0.25">
      <c r="A8" s="140" t="s">
        <v>66</v>
      </c>
      <c r="B8" s="141" t="s">
        <v>80</v>
      </c>
      <c r="C8" s="142"/>
      <c r="D8" s="148"/>
      <c r="E8" s="148"/>
      <c r="F8" s="144"/>
      <c r="G8" s="255"/>
      <c r="H8" s="135">
        <f>SUM(H6:H7)</f>
        <v>446</v>
      </c>
      <c r="I8" s="135"/>
      <c r="J8" s="135"/>
      <c r="K8" s="135"/>
      <c r="L8" s="138"/>
    </row>
    <row r="9" spans="1:18" s="150" customFormat="1" ht="15" customHeight="1" x14ac:dyDescent="0.2">
      <c r="A9" s="146" t="s">
        <v>64</v>
      </c>
      <c r="B9" s="147" t="s">
        <v>170</v>
      </c>
      <c r="C9" s="142" t="s">
        <v>81</v>
      </c>
      <c r="D9" s="148">
        <v>792.74938999999995</v>
      </c>
      <c r="E9" s="148">
        <v>310</v>
      </c>
      <c r="F9" s="144">
        <v>245752.31089999998</v>
      </c>
      <c r="G9" s="149"/>
      <c r="H9" s="149"/>
      <c r="I9" s="149"/>
      <c r="J9" s="135"/>
      <c r="K9" s="135"/>
      <c r="L9" s="153"/>
      <c r="R9" s="145">
        <f>SUM(Q5:Q7)</f>
        <v>1132.7173499999999</v>
      </c>
    </row>
    <row r="10" spans="1:18" s="145" customFormat="1" ht="46.5" customHeight="1" x14ac:dyDescent="0.2">
      <c r="A10" s="140" t="s">
        <v>68</v>
      </c>
      <c r="B10" s="141" t="s">
        <v>89</v>
      </c>
      <c r="C10" s="142"/>
      <c r="D10" s="148"/>
      <c r="E10" s="148"/>
      <c r="F10" s="144"/>
      <c r="G10" s="135"/>
      <c r="H10" s="135"/>
      <c r="I10" s="135"/>
      <c r="J10" s="135"/>
      <c r="K10" s="135"/>
      <c r="L10" s="138"/>
      <c r="Q10" s="150"/>
      <c r="R10" s="150"/>
    </row>
    <row r="11" spans="1:18" s="150" customFormat="1" ht="15" customHeight="1" x14ac:dyDescent="0.2">
      <c r="A11" s="146" t="s">
        <v>64</v>
      </c>
      <c r="B11" s="147" t="s">
        <v>40</v>
      </c>
      <c r="C11" s="142" t="s">
        <v>9</v>
      </c>
      <c r="D11" s="148">
        <v>887.24062500000002</v>
      </c>
      <c r="E11" s="148">
        <v>560</v>
      </c>
      <c r="F11" s="144">
        <v>496854.75</v>
      </c>
      <c r="G11" s="149"/>
      <c r="H11" s="149"/>
      <c r="I11" s="149"/>
      <c r="J11" s="135"/>
      <c r="K11" s="135"/>
      <c r="L11" s="153"/>
      <c r="Q11" s="145"/>
      <c r="R11" s="145"/>
    </row>
    <row r="12" spans="1:18" s="145" customFormat="1" ht="108.75" customHeight="1" x14ac:dyDescent="0.2">
      <c r="A12" s="140" t="s">
        <v>69</v>
      </c>
      <c r="B12" s="141" t="s">
        <v>123</v>
      </c>
      <c r="C12" s="142"/>
      <c r="D12" s="148"/>
      <c r="E12" s="148"/>
      <c r="F12" s="144"/>
      <c r="G12" s="135"/>
      <c r="H12" s="135"/>
      <c r="I12" s="135"/>
      <c r="J12" s="135"/>
      <c r="K12" s="135"/>
      <c r="L12" s="138"/>
      <c r="Q12" s="150"/>
      <c r="R12" s="150"/>
    </row>
    <row r="13" spans="1:18" s="150" customFormat="1" ht="15" customHeight="1" x14ac:dyDescent="0.2">
      <c r="A13" s="146" t="s">
        <v>64</v>
      </c>
      <c r="B13" s="149"/>
      <c r="C13" s="142" t="s">
        <v>18</v>
      </c>
      <c r="D13" s="148">
        <v>2192.4</v>
      </c>
      <c r="E13" s="148">
        <v>120</v>
      </c>
      <c r="F13" s="144">
        <v>263088</v>
      </c>
      <c r="G13" s="149"/>
      <c r="H13" s="149"/>
      <c r="I13" s="149"/>
      <c r="J13" s="135"/>
      <c r="K13" s="135"/>
      <c r="L13" s="153"/>
      <c r="Q13" s="145"/>
      <c r="R13" s="145"/>
    </row>
    <row r="14" spans="1:18" s="145" customFormat="1" ht="74.25" customHeight="1" x14ac:dyDescent="0.2">
      <c r="A14" s="140" t="s">
        <v>71</v>
      </c>
      <c r="B14" s="141" t="s">
        <v>90</v>
      </c>
      <c r="C14" s="142"/>
      <c r="D14" s="148"/>
      <c r="E14" s="148"/>
      <c r="F14" s="144"/>
      <c r="G14" s="135"/>
      <c r="H14" s="135"/>
      <c r="I14" s="135"/>
      <c r="J14" s="135"/>
      <c r="K14" s="135"/>
      <c r="L14" s="138"/>
      <c r="Q14" s="150"/>
      <c r="R14" s="150"/>
    </row>
    <row r="15" spans="1:18" s="150" customFormat="1" ht="15" customHeight="1" x14ac:dyDescent="0.2">
      <c r="A15" s="146" t="s">
        <v>64</v>
      </c>
      <c r="B15" s="147" t="s">
        <v>194</v>
      </c>
      <c r="C15" s="142" t="s">
        <v>18</v>
      </c>
      <c r="D15" s="148">
        <v>0</v>
      </c>
      <c r="E15" s="148">
        <v>120</v>
      </c>
      <c r="F15" s="144">
        <v>0</v>
      </c>
      <c r="G15" s="149"/>
      <c r="H15" s="149"/>
      <c r="I15" s="149"/>
      <c r="J15" s="135"/>
      <c r="K15" s="135"/>
      <c r="L15" s="153"/>
      <c r="Q15" s="145"/>
      <c r="R15" s="145"/>
    </row>
    <row r="16" spans="1:18" s="145" customFormat="1" ht="74.25" customHeight="1" x14ac:dyDescent="0.2">
      <c r="A16" s="140" t="s">
        <v>74</v>
      </c>
      <c r="B16" s="141" t="s">
        <v>90</v>
      </c>
      <c r="C16" s="142"/>
      <c r="D16" s="148"/>
      <c r="E16" s="148"/>
      <c r="F16" s="144"/>
      <c r="G16" s="135"/>
      <c r="H16" s="135"/>
      <c r="I16" s="135"/>
      <c r="J16" s="135"/>
      <c r="K16" s="135"/>
      <c r="L16" s="138"/>
      <c r="Q16" s="150"/>
      <c r="R16" s="150"/>
    </row>
    <row r="17" spans="1:18" s="150" customFormat="1" ht="15" customHeight="1" x14ac:dyDescent="0.2">
      <c r="A17" s="146" t="s">
        <v>64</v>
      </c>
      <c r="B17" s="147" t="s">
        <v>40</v>
      </c>
      <c r="C17" s="142" t="s">
        <v>18</v>
      </c>
      <c r="D17" s="149"/>
      <c r="E17" s="148"/>
      <c r="F17" s="144"/>
      <c r="G17" s="149"/>
      <c r="H17" s="149"/>
      <c r="I17" s="149"/>
      <c r="J17" s="135"/>
      <c r="K17" s="135"/>
      <c r="L17" s="153"/>
      <c r="Q17" s="145"/>
      <c r="R17" s="145"/>
    </row>
    <row r="18" spans="1:18" s="145" customFormat="1" ht="27.75" customHeight="1" x14ac:dyDescent="0.2">
      <c r="A18" s="140" t="s">
        <v>79</v>
      </c>
      <c r="B18" s="256" t="s">
        <v>124</v>
      </c>
      <c r="C18" s="142"/>
      <c r="D18" s="148"/>
      <c r="E18" s="148"/>
      <c r="F18" s="144"/>
      <c r="G18" s="135"/>
      <c r="H18" s="135"/>
      <c r="I18" s="135"/>
      <c r="J18" s="135"/>
      <c r="K18" s="135"/>
      <c r="L18" s="138"/>
      <c r="Q18" s="150"/>
      <c r="R18" s="150"/>
    </row>
    <row r="19" spans="1:18" s="150" customFormat="1" ht="15" customHeight="1" x14ac:dyDescent="0.2">
      <c r="A19" s="146" t="s">
        <v>64</v>
      </c>
      <c r="B19" s="147" t="s">
        <v>40</v>
      </c>
      <c r="C19" s="142" t="s">
        <v>18</v>
      </c>
      <c r="D19" s="148">
        <v>0</v>
      </c>
      <c r="E19" s="148">
        <v>320</v>
      </c>
      <c r="F19" s="144">
        <v>0</v>
      </c>
      <c r="G19" s="149"/>
      <c r="H19" s="149"/>
      <c r="I19" s="149"/>
      <c r="J19" s="135"/>
      <c r="K19" s="135"/>
      <c r="L19" s="153"/>
    </row>
    <row r="20" spans="1:18" s="145" customFormat="1" ht="89.25" customHeight="1" x14ac:dyDescent="0.2">
      <c r="A20" s="140" t="s">
        <v>82</v>
      </c>
      <c r="B20" s="141" t="s">
        <v>93</v>
      </c>
      <c r="C20" s="142" t="s">
        <v>9</v>
      </c>
      <c r="D20" s="148">
        <v>0</v>
      </c>
      <c r="E20" s="148">
        <v>400</v>
      </c>
      <c r="F20" s="144">
        <v>0</v>
      </c>
      <c r="G20" s="135"/>
      <c r="H20" s="135"/>
      <c r="I20" s="135"/>
      <c r="J20" s="135"/>
      <c r="K20" s="135"/>
      <c r="L20" s="138"/>
      <c r="Q20" s="150"/>
      <c r="R20" s="150"/>
    </row>
    <row r="21" spans="1:18" s="150" customFormat="1" ht="24.95" customHeight="1" x14ac:dyDescent="0.2">
      <c r="A21" s="708" t="s">
        <v>111</v>
      </c>
      <c r="B21" s="709"/>
      <c r="C21" s="709"/>
      <c r="D21" s="709"/>
      <c r="E21" s="709"/>
      <c r="F21" s="154">
        <f>SUM(F3:F19)</f>
        <v>1208873.0608999999</v>
      </c>
      <c r="G21" s="149"/>
      <c r="H21" s="149"/>
      <c r="I21" s="149"/>
      <c r="J21" s="135"/>
      <c r="K21" s="135"/>
      <c r="L21" s="153"/>
    </row>
    <row r="22" spans="1:18" s="150" customFormat="1" x14ac:dyDescent="0.2"/>
    <row r="23" spans="1:18" s="150" customFormat="1" x14ac:dyDescent="0.2"/>
    <row r="24" spans="1:18" s="150" customFormat="1" x14ac:dyDescent="0.2"/>
    <row r="25" spans="1:18" s="150" customFormat="1" x14ac:dyDescent="0.2"/>
    <row r="26" spans="1:18" s="150" customFormat="1" x14ac:dyDescent="0.2"/>
    <row r="27" spans="1:18" s="150" customFormat="1" x14ac:dyDescent="0.2"/>
    <row r="28" spans="1:18" s="150" customFormat="1" x14ac:dyDescent="0.2"/>
    <row r="29" spans="1:18" s="150" customFormat="1" x14ac:dyDescent="0.2"/>
    <row r="30" spans="1:18" s="150" customFormat="1" x14ac:dyDescent="0.2"/>
    <row r="31" spans="1:18" s="150" customFormat="1" x14ac:dyDescent="0.2"/>
    <row r="32" spans="1:18" s="150" customFormat="1" x14ac:dyDescent="0.2"/>
    <row r="33" s="150" customFormat="1" x14ac:dyDescent="0.2"/>
    <row r="34" s="150" customFormat="1" x14ac:dyDescent="0.2"/>
    <row r="35" s="150" customFormat="1" x14ac:dyDescent="0.2"/>
    <row r="36" s="150" customFormat="1" x14ac:dyDescent="0.2"/>
    <row r="37" s="150" customFormat="1" x14ac:dyDescent="0.2"/>
    <row r="38" s="150" customFormat="1" x14ac:dyDescent="0.2"/>
    <row r="39" s="150" customFormat="1" x14ac:dyDescent="0.2"/>
    <row r="40" s="150" customFormat="1" x14ac:dyDescent="0.2"/>
    <row r="41" s="150" customFormat="1" x14ac:dyDescent="0.2"/>
    <row r="42" s="150" customFormat="1" x14ac:dyDescent="0.2"/>
    <row r="43" s="150" customFormat="1" x14ac:dyDescent="0.2"/>
    <row r="44" s="150" customFormat="1" x14ac:dyDescent="0.2"/>
    <row r="45" s="150" customFormat="1" x14ac:dyDescent="0.2"/>
    <row r="46" s="150" customFormat="1" x14ac:dyDescent="0.2"/>
    <row r="47" s="150" customFormat="1" x14ac:dyDescent="0.2"/>
    <row r="48" s="150" customFormat="1" x14ac:dyDescent="0.2"/>
    <row r="49" s="150" customFormat="1" x14ac:dyDescent="0.2"/>
    <row r="50" s="150" customFormat="1" x14ac:dyDescent="0.2"/>
    <row r="51" s="150" customFormat="1" x14ac:dyDescent="0.2"/>
    <row r="52" s="150" customFormat="1" x14ac:dyDescent="0.2"/>
    <row r="53" s="150" customFormat="1" x14ac:dyDescent="0.2"/>
    <row r="54" s="150" customFormat="1" x14ac:dyDescent="0.2"/>
    <row r="55" s="150" customFormat="1" x14ac:dyDescent="0.2"/>
    <row r="56" s="150" customFormat="1" x14ac:dyDescent="0.2"/>
    <row r="57" s="150" customFormat="1" x14ac:dyDescent="0.2"/>
    <row r="58" s="150" customFormat="1" x14ac:dyDescent="0.2"/>
    <row r="59" s="150" customFormat="1" x14ac:dyDescent="0.2"/>
    <row r="60" s="150" customFormat="1" x14ac:dyDescent="0.2"/>
    <row r="61" s="150" customFormat="1" x14ac:dyDescent="0.2"/>
    <row r="62" s="150" customFormat="1" x14ac:dyDescent="0.2"/>
    <row r="63" s="150" customFormat="1" x14ac:dyDescent="0.2"/>
    <row r="64" s="150" customFormat="1" x14ac:dyDescent="0.2"/>
    <row r="65" s="150" customFormat="1" x14ac:dyDescent="0.2"/>
    <row r="66" s="150" customFormat="1" x14ac:dyDescent="0.2"/>
    <row r="67" s="150" customFormat="1" x14ac:dyDescent="0.2"/>
    <row r="68" s="150" customFormat="1" x14ac:dyDescent="0.2"/>
    <row r="69" s="150" customFormat="1" x14ac:dyDescent="0.2"/>
    <row r="70" s="150" customFormat="1" x14ac:dyDescent="0.2"/>
    <row r="71" s="150" customFormat="1" x14ac:dyDescent="0.2"/>
    <row r="72" s="150" customFormat="1" x14ac:dyDescent="0.2"/>
    <row r="73" s="150" customFormat="1" x14ac:dyDescent="0.2"/>
    <row r="74" s="150" customFormat="1" x14ac:dyDescent="0.2"/>
    <row r="75" s="150" customFormat="1" x14ac:dyDescent="0.2"/>
    <row r="76" s="150" customFormat="1" x14ac:dyDescent="0.2"/>
    <row r="77" s="150" customFormat="1" x14ac:dyDescent="0.2"/>
    <row r="78" s="150" customFormat="1" x14ac:dyDescent="0.2"/>
    <row r="79" s="150" customFormat="1" x14ac:dyDescent="0.2"/>
    <row r="80" s="150" customFormat="1" x14ac:dyDescent="0.2"/>
    <row r="81" s="150" customFormat="1" x14ac:dyDescent="0.2"/>
    <row r="82" s="150" customFormat="1" x14ac:dyDescent="0.2"/>
    <row r="83" s="150" customFormat="1" x14ac:dyDescent="0.2"/>
    <row r="84" s="150" customFormat="1" x14ac:dyDescent="0.2"/>
    <row r="85" s="150" customFormat="1" x14ac:dyDescent="0.2"/>
    <row r="86" s="150" customFormat="1" x14ac:dyDescent="0.2"/>
    <row r="87" s="150" customFormat="1" x14ac:dyDescent="0.2"/>
    <row r="88" s="150" customFormat="1" x14ac:dyDescent="0.2"/>
    <row r="89" s="150" customFormat="1" x14ac:dyDescent="0.2"/>
    <row r="90" s="150" customFormat="1" x14ac:dyDescent="0.2"/>
    <row r="91" s="150" customFormat="1" x14ac:dyDescent="0.2"/>
    <row r="92" s="150" customFormat="1" x14ac:dyDescent="0.2"/>
    <row r="93" s="150" customFormat="1" x14ac:dyDescent="0.2"/>
    <row r="94" s="150" customFormat="1" x14ac:dyDescent="0.2"/>
    <row r="95" s="150" customFormat="1" x14ac:dyDescent="0.2"/>
    <row r="96" s="150" customFormat="1" x14ac:dyDescent="0.2"/>
    <row r="97" s="150" customFormat="1" x14ac:dyDescent="0.2"/>
    <row r="98" s="150" customFormat="1" x14ac:dyDescent="0.2"/>
    <row r="99" s="150" customFormat="1" x14ac:dyDescent="0.2"/>
    <row r="100" s="150" customFormat="1" x14ac:dyDescent="0.2"/>
    <row r="101" s="150" customFormat="1" x14ac:dyDescent="0.2"/>
    <row r="102" s="150" customFormat="1" x14ac:dyDescent="0.2"/>
    <row r="103" s="150" customFormat="1" x14ac:dyDescent="0.2"/>
    <row r="104" s="150" customFormat="1" x14ac:dyDescent="0.2"/>
    <row r="105" s="150" customFormat="1" x14ac:dyDescent="0.2"/>
    <row r="106" s="150" customFormat="1" x14ac:dyDescent="0.2"/>
    <row r="107" s="150" customFormat="1" x14ac:dyDescent="0.2"/>
    <row r="108" s="150" customFormat="1" x14ac:dyDescent="0.2"/>
    <row r="109" s="150" customFormat="1" x14ac:dyDescent="0.2"/>
    <row r="110" s="150" customFormat="1" x14ac:dyDescent="0.2"/>
    <row r="111" s="150" customFormat="1" x14ac:dyDescent="0.2"/>
    <row r="112" s="150" customFormat="1" x14ac:dyDescent="0.2"/>
    <row r="113" s="150" customFormat="1" x14ac:dyDescent="0.2"/>
    <row r="114" s="150" customFormat="1" x14ac:dyDescent="0.2"/>
    <row r="115" s="150" customFormat="1" x14ac:dyDescent="0.2"/>
    <row r="116" s="150" customFormat="1" x14ac:dyDescent="0.2"/>
    <row r="117" s="150" customFormat="1" x14ac:dyDescent="0.2"/>
    <row r="118" s="150" customFormat="1" x14ac:dyDescent="0.2"/>
    <row r="119" s="150" customFormat="1" x14ac:dyDescent="0.2"/>
    <row r="120" s="150" customFormat="1" x14ac:dyDescent="0.2"/>
    <row r="121" s="150" customFormat="1" x14ac:dyDescent="0.2"/>
    <row r="122" s="150" customFormat="1" x14ac:dyDescent="0.2"/>
    <row r="123" s="150" customFormat="1" x14ac:dyDescent="0.2"/>
    <row r="124" s="150" customFormat="1" x14ac:dyDescent="0.2"/>
    <row r="125" s="150" customFormat="1" x14ac:dyDescent="0.2"/>
    <row r="126" s="150" customFormat="1" x14ac:dyDescent="0.2"/>
    <row r="127" s="150" customFormat="1" x14ac:dyDescent="0.2"/>
    <row r="128" s="150" customFormat="1" x14ac:dyDescent="0.2"/>
    <row r="129" s="150" customFormat="1" x14ac:dyDescent="0.2"/>
    <row r="130" s="150" customFormat="1" x14ac:dyDescent="0.2"/>
    <row r="131" s="150" customFormat="1" x14ac:dyDescent="0.2"/>
    <row r="132" s="150" customFormat="1" x14ac:dyDescent="0.2"/>
    <row r="133" s="150" customFormat="1" x14ac:dyDescent="0.2"/>
    <row r="134" s="150" customFormat="1" x14ac:dyDescent="0.2"/>
    <row r="135" s="150" customFormat="1" x14ac:dyDescent="0.2"/>
    <row r="136" s="150" customFormat="1" x14ac:dyDescent="0.2"/>
    <row r="137" s="150" customFormat="1" x14ac:dyDescent="0.2"/>
    <row r="138" s="150" customFormat="1" x14ac:dyDescent="0.2"/>
    <row r="139" s="150" customFormat="1" x14ac:dyDescent="0.2"/>
    <row r="140" s="150" customFormat="1" x14ac:dyDescent="0.2"/>
    <row r="141" s="150" customFormat="1" x14ac:dyDescent="0.2"/>
    <row r="142" s="150" customFormat="1" x14ac:dyDescent="0.2"/>
    <row r="143" s="150" customFormat="1" x14ac:dyDescent="0.2"/>
    <row r="144" s="150" customFormat="1" x14ac:dyDescent="0.2"/>
    <row r="145" s="150" customFormat="1" x14ac:dyDescent="0.2"/>
    <row r="146" s="150" customFormat="1" x14ac:dyDescent="0.2"/>
    <row r="147" s="150" customFormat="1" x14ac:dyDescent="0.2"/>
    <row r="148" s="150" customFormat="1" x14ac:dyDescent="0.2"/>
    <row r="149" s="150" customFormat="1" x14ac:dyDescent="0.2"/>
    <row r="150" s="150" customFormat="1" x14ac:dyDescent="0.2"/>
    <row r="151" s="150" customFormat="1" x14ac:dyDescent="0.2"/>
    <row r="152" s="150" customFormat="1" x14ac:dyDescent="0.2"/>
    <row r="153" s="150" customFormat="1" x14ac:dyDescent="0.2"/>
    <row r="154" s="150" customFormat="1" x14ac:dyDescent="0.2"/>
    <row r="155" s="150" customFormat="1" x14ac:dyDescent="0.2"/>
    <row r="156" s="150" customFormat="1" x14ac:dyDescent="0.2"/>
    <row r="157" s="150" customFormat="1" x14ac:dyDescent="0.2"/>
    <row r="158" s="150" customFormat="1" x14ac:dyDescent="0.2"/>
    <row r="159" s="150" customFormat="1" x14ac:dyDescent="0.2"/>
    <row r="160" s="150" customFormat="1" x14ac:dyDescent="0.2"/>
    <row r="161" s="150" customFormat="1" x14ac:dyDescent="0.2"/>
    <row r="162" s="150" customFormat="1" x14ac:dyDescent="0.2"/>
    <row r="163" s="150" customFormat="1" x14ac:dyDescent="0.2"/>
    <row r="164" s="150" customFormat="1" x14ac:dyDescent="0.2"/>
    <row r="165" s="150" customFormat="1" x14ac:dyDescent="0.2"/>
    <row r="166" s="150" customFormat="1" x14ac:dyDescent="0.2"/>
    <row r="167" s="150" customFormat="1" x14ac:dyDescent="0.2"/>
    <row r="168" s="150" customFormat="1" x14ac:dyDescent="0.2"/>
    <row r="169" s="150" customFormat="1" x14ac:dyDescent="0.2"/>
    <row r="170" s="150" customFormat="1" x14ac:dyDescent="0.2"/>
    <row r="171" s="150" customFormat="1" x14ac:dyDescent="0.2"/>
    <row r="172" s="150" customFormat="1" x14ac:dyDescent="0.2"/>
    <row r="173" s="150" customFormat="1" x14ac:dyDescent="0.2"/>
    <row r="174" s="150" customFormat="1" x14ac:dyDescent="0.2"/>
    <row r="175" s="150" customFormat="1" x14ac:dyDescent="0.2"/>
    <row r="176" s="150" customFormat="1" x14ac:dyDescent="0.2"/>
    <row r="177" s="150" customFormat="1" x14ac:dyDescent="0.2"/>
    <row r="178" s="150" customFormat="1" x14ac:dyDescent="0.2"/>
    <row r="179" s="150" customFormat="1" x14ac:dyDescent="0.2"/>
    <row r="180" s="150" customFormat="1" x14ac:dyDescent="0.2"/>
    <row r="181" s="150" customFormat="1" x14ac:dyDescent="0.2"/>
    <row r="182" s="150" customFormat="1" x14ac:dyDescent="0.2"/>
    <row r="183" s="150" customFormat="1" x14ac:dyDescent="0.2"/>
    <row r="184" s="150" customFormat="1" x14ac:dyDescent="0.2"/>
    <row r="185" s="150" customFormat="1" x14ac:dyDescent="0.2"/>
    <row r="186" s="150" customFormat="1" x14ac:dyDescent="0.2"/>
    <row r="187" s="150" customFormat="1" x14ac:dyDescent="0.2"/>
    <row r="188" s="150" customFormat="1" x14ac:dyDescent="0.2"/>
    <row r="189" s="150" customFormat="1" x14ac:dyDescent="0.2"/>
    <row r="190" s="150" customFormat="1" x14ac:dyDescent="0.2"/>
    <row r="191" s="150" customFormat="1" x14ac:dyDescent="0.2"/>
    <row r="192" s="150" customFormat="1" x14ac:dyDescent="0.2"/>
    <row r="193" s="150" customFormat="1" x14ac:dyDescent="0.2"/>
    <row r="194" s="150" customFormat="1" x14ac:dyDescent="0.2"/>
    <row r="195" s="150" customFormat="1" x14ac:dyDescent="0.2"/>
    <row r="196" s="150" customFormat="1" x14ac:dyDescent="0.2"/>
    <row r="197" s="150" customFormat="1" x14ac:dyDescent="0.2"/>
    <row r="198" s="150" customFormat="1" x14ac:dyDescent="0.2"/>
    <row r="199" s="150" customFormat="1" x14ac:dyDescent="0.2"/>
    <row r="200" s="150" customFormat="1" x14ac:dyDescent="0.2"/>
    <row r="201" s="150" customFormat="1" x14ac:dyDescent="0.2"/>
    <row r="202" s="150" customFormat="1" x14ac:dyDescent="0.2"/>
    <row r="203" s="150" customFormat="1" x14ac:dyDescent="0.2"/>
    <row r="204" s="150" customFormat="1" x14ac:dyDescent="0.2"/>
    <row r="205" s="150" customFormat="1" x14ac:dyDescent="0.2"/>
    <row r="206" s="150" customFormat="1" x14ac:dyDescent="0.2"/>
    <row r="207" s="150" customFormat="1" x14ac:dyDescent="0.2"/>
    <row r="208" s="150" customFormat="1" x14ac:dyDescent="0.2"/>
    <row r="209" s="150" customFormat="1" x14ac:dyDescent="0.2"/>
    <row r="210" s="150" customFormat="1" x14ac:dyDescent="0.2"/>
    <row r="211" s="150" customFormat="1" x14ac:dyDescent="0.2"/>
    <row r="212" s="150" customFormat="1" x14ac:dyDescent="0.2"/>
    <row r="213" s="150" customFormat="1" x14ac:dyDescent="0.2"/>
    <row r="214" s="150" customFormat="1" x14ac:dyDescent="0.2"/>
    <row r="215" s="150" customFormat="1" x14ac:dyDescent="0.2"/>
    <row r="216" s="150" customFormat="1" x14ac:dyDescent="0.2"/>
    <row r="217" s="150" customFormat="1" x14ac:dyDescent="0.2"/>
    <row r="218" s="150" customFormat="1" x14ac:dyDescent="0.2"/>
    <row r="219" s="150" customFormat="1" x14ac:dyDescent="0.2"/>
    <row r="220" s="150" customFormat="1" x14ac:dyDescent="0.2"/>
    <row r="221" s="150" customFormat="1" x14ac:dyDescent="0.2"/>
    <row r="222" s="150" customFormat="1" x14ac:dyDescent="0.2"/>
    <row r="223" s="150" customFormat="1" x14ac:dyDescent="0.2"/>
    <row r="224" s="150" customFormat="1" x14ac:dyDescent="0.2"/>
    <row r="225" s="150" customFormat="1" x14ac:dyDescent="0.2"/>
    <row r="226" s="150" customFormat="1" x14ac:dyDescent="0.2"/>
    <row r="227" s="150" customFormat="1" x14ac:dyDescent="0.2"/>
    <row r="228" s="150" customFormat="1" x14ac:dyDescent="0.2"/>
    <row r="229" s="150" customFormat="1" x14ac:dyDescent="0.2"/>
    <row r="230" s="150" customFormat="1" x14ac:dyDescent="0.2"/>
    <row r="231" s="150" customFormat="1" x14ac:dyDescent="0.2"/>
    <row r="232" s="150" customFormat="1" x14ac:dyDescent="0.2"/>
    <row r="233" s="150" customFormat="1" x14ac:dyDescent="0.2"/>
    <row r="234" s="150" customFormat="1" x14ac:dyDescent="0.2"/>
    <row r="235" s="150" customFormat="1" x14ac:dyDescent="0.2"/>
    <row r="236" s="150" customFormat="1" x14ac:dyDescent="0.2"/>
    <row r="237" s="150" customFormat="1" x14ac:dyDescent="0.2"/>
    <row r="238" s="150" customFormat="1" x14ac:dyDescent="0.2"/>
    <row r="239" s="150" customFormat="1" x14ac:dyDescent="0.2"/>
    <row r="240" s="150" customFormat="1" x14ac:dyDescent="0.2"/>
    <row r="241" s="150" customFormat="1" x14ac:dyDescent="0.2"/>
    <row r="242" s="150" customFormat="1" x14ac:dyDescent="0.2"/>
    <row r="243" s="150" customFormat="1" x14ac:dyDescent="0.2"/>
    <row r="244" s="150" customFormat="1" x14ac:dyDescent="0.2"/>
    <row r="245" s="150" customFormat="1" x14ac:dyDescent="0.2"/>
    <row r="246" s="150" customFormat="1" x14ac:dyDescent="0.2"/>
    <row r="247" s="150" customFormat="1" x14ac:dyDescent="0.2"/>
    <row r="248" s="150" customFormat="1" x14ac:dyDescent="0.2"/>
    <row r="249" s="150" customFormat="1" x14ac:dyDescent="0.2"/>
    <row r="250" s="150" customFormat="1" x14ac:dyDescent="0.2"/>
    <row r="251" s="150" customFormat="1" x14ac:dyDescent="0.2"/>
    <row r="252" s="150" customFormat="1" x14ac:dyDescent="0.2"/>
    <row r="253" s="150" customFormat="1" x14ac:dyDescent="0.2"/>
    <row r="254" s="150" customFormat="1" x14ac:dyDescent="0.2"/>
    <row r="255" s="150" customFormat="1" x14ac:dyDescent="0.2"/>
    <row r="256" s="150" customFormat="1" x14ac:dyDescent="0.2"/>
    <row r="257" s="150" customFormat="1" x14ac:dyDescent="0.2"/>
    <row r="258" s="150" customFormat="1" x14ac:dyDescent="0.2"/>
    <row r="259" s="150" customFormat="1" x14ac:dyDescent="0.2"/>
    <row r="260" s="150" customFormat="1" x14ac:dyDescent="0.2"/>
    <row r="261" s="150" customFormat="1" x14ac:dyDescent="0.2"/>
    <row r="262" s="26" customFormat="1" x14ac:dyDescent="0.2"/>
    <row r="263" s="26" customFormat="1" x14ac:dyDescent="0.2"/>
    <row r="264" s="26" customFormat="1" x14ac:dyDescent="0.2"/>
    <row r="265" s="26" customFormat="1" x14ac:dyDescent="0.2"/>
    <row r="266" s="26" customFormat="1" x14ac:dyDescent="0.2"/>
    <row r="267" s="26" customFormat="1" x14ac:dyDescent="0.2"/>
    <row r="268" s="26" customFormat="1" x14ac:dyDescent="0.2"/>
    <row r="269" s="26" customFormat="1" x14ac:dyDescent="0.2"/>
    <row r="270" s="26" customFormat="1" x14ac:dyDescent="0.2"/>
    <row r="271" s="26" customFormat="1" x14ac:dyDescent="0.2"/>
    <row r="272" s="26" customFormat="1" x14ac:dyDescent="0.2"/>
    <row r="273" s="26" customFormat="1" x14ac:dyDescent="0.2"/>
    <row r="274" s="26" customFormat="1" x14ac:dyDescent="0.2"/>
    <row r="275" s="26" customFormat="1" x14ac:dyDescent="0.2"/>
    <row r="276" s="26" customFormat="1" x14ac:dyDescent="0.2"/>
    <row r="277" s="26" customFormat="1" x14ac:dyDescent="0.2"/>
    <row r="278" s="26" customFormat="1" x14ac:dyDescent="0.2"/>
    <row r="279" s="26" customFormat="1" x14ac:dyDescent="0.2"/>
    <row r="280" s="26" customFormat="1" x14ac:dyDescent="0.2"/>
    <row r="281" s="26" customFormat="1" x14ac:dyDescent="0.2"/>
    <row r="282" s="26" customFormat="1" x14ac:dyDescent="0.2"/>
    <row r="283" s="26" customFormat="1" x14ac:dyDescent="0.2"/>
    <row r="284" s="26" customFormat="1" x14ac:dyDescent="0.2"/>
    <row r="285" s="26" customFormat="1" x14ac:dyDescent="0.2"/>
    <row r="286" s="26" customFormat="1" x14ac:dyDescent="0.2"/>
    <row r="287" s="26" customFormat="1" x14ac:dyDescent="0.2"/>
    <row r="288" s="26" customFormat="1" x14ac:dyDescent="0.2"/>
    <row r="289" s="26" customFormat="1" x14ac:dyDescent="0.2"/>
    <row r="290" s="26" customFormat="1" x14ac:dyDescent="0.2"/>
    <row r="291" s="26" customFormat="1" x14ac:dyDescent="0.2"/>
    <row r="292" s="26" customFormat="1" x14ac:dyDescent="0.2"/>
    <row r="293" s="26" customFormat="1" x14ac:dyDescent="0.2"/>
    <row r="294" s="26" customFormat="1" x14ac:dyDescent="0.2"/>
    <row r="295" s="26" customFormat="1" x14ac:dyDescent="0.2"/>
    <row r="296" s="26" customFormat="1" x14ac:dyDescent="0.2"/>
    <row r="297" s="26" customFormat="1" x14ac:dyDescent="0.2"/>
    <row r="298" s="26" customFormat="1" x14ac:dyDescent="0.2"/>
    <row r="299" s="26" customFormat="1" x14ac:dyDescent="0.2"/>
    <row r="300" s="26" customFormat="1" x14ac:dyDescent="0.2"/>
    <row r="301" s="26" customFormat="1" x14ac:dyDescent="0.2"/>
    <row r="302" s="26" customFormat="1" x14ac:dyDescent="0.2"/>
    <row r="303" s="26" customFormat="1" x14ac:dyDescent="0.2"/>
    <row r="304" s="26" customFormat="1" x14ac:dyDescent="0.2"/>
    <row r="305" s="26" customFormat="1" x14ac:dyDescent="0.2"/>
    <row r="306" s="26" customFormat="1" x14ac:dyDescent="0.2"/>
    <row r="307" s="26" customFormat="1" x14ac:dyDescent="0.2"/>
    <row r="308" s="26" customFormat="1" x14ac:dyDescent="0.2"/>
    <row r="309" s="26" customFormat="1" x14ac:dyDescent="0.2"/>
    <row r="310" s="26" customFormat="1" x14ac:dyDescent="0.2"/>
    <row r="311" s="26" customFormat="1" x14ac:dyDescent="0.2"/>
    <row r="312" s="26" customFormat="1" x14ac:dyDescent="0.2"/>
    <row r="313" s="26" customFormat="1" x14ac:dyDescent="0.2"/>
    <row r="314" s="26" customFormat="1" x14ac:dyDescent="0.2"/>
    <row r="315" s="26" customFormat="1" x14ac:dyDescent="0.2"/>
    <row r="316" s="26" customFormat="1" x14ac:dyDescent="0.2"/>
    <row r="317" s="26" customFormat="1" x14ac:dyDescent="0.2"/>
    <row r="318" s="26" customFormat="1" x14ac:dyDescent="0.2"/>
    <row r="319" s="26" customFormat="1" x14ac:dyDescent="0.2"/>
    <row r="320" s="26" customFormat="1" x14ac:dyDescent="0.2"/>
    <row r="321" s="26" customFormat="1" x14ac:dyDescent="0.2"/>
    <row r="322" s="26" customFormat="1" x14ac:dyDescent="0.2"/>
    <row r="323" s="26" customFormat="1" x14ac:dyDescent="0.2"/>
    <row r="324" s="26" customFormat="1" x14ac:dyDescent="0.2"/>
    <row r="325" s="26" customFormat="1" x14ac:dyDescent="0.2"/>
    <row r="326" s="26" customFormat="1" x14ac:dyDescent="0.2"/>
    <row r="327" s="26" customFormat="1" x14ac:dyDescent="0.2"/>
    <row r="328" s="26" customFormat="1" x14ac:dyDescent="0.2"/>
    <row r="329" s="26" customFormat="1" x14ac:dyDescent="0.2"/>
    <row r="330" s="26" customFormat="1" x14ac:dyDescent="0.2"/>
    <row r="331" s="26" customFormat="1" x14ac:dyDescent="0.2"/>
    <row r="332" s="26" customFormat="1" x14ac:dyDescent="0.2"/>
    <row r="333" s="26" customFormat="1" x14ac:dyDescent="0.2"/>
    <row r="334" s="26" customFormat="1" x14ac:dyDescent="0.2"/>
    <row r="335" s="26" customFormat="1" x14ac:dyDescent="0.2"/>
    <row r="336" s="26" customFormat="1" x14ac:dyDescent="0.2"/>
    <row r="337" s="26" customFormat="1" x14ac:dyDescent="0.2"/>
    <row r="338" s="26" customFormat="1" x14ac:dyDescent="0.2"/>
    <row r="339" s="26" customFormat="1" x14ac:dyDescent="0.2"/>
    <row r="340" s="26" customFormat="1" x14ac:dyDescent="0.2"/>
    <row r="341" s="26" customFormat="1" x14ac:dyDescent="0.2"/>
    <row r="342" s="26" customFormat="1" x14ac:dyDescent="0.2"/>
    <row r="343" s="26" customFormat="1" x14ac:dyDescent="0.2"/>
    <row r="344" s="26" customFormat="1" x14ac:dyDescent="0.2"/>
    <row r="345" s="26" customFormat="1" x14ac:dyDescent="0.2"/>
    <row r="346" s="26" customFormat="1" x14ac:dyDescent="0.2"/>
    <row r="347" s="26" customFormat="1" x14ac:dyDescent="0.2"/>
    <row r="348" s="26" customFormat="1" x14ac:dyDescent="0.2"/>
    <row r="349" s="26" customFormat="1" x14ac:dyDescent="0.2"/>
    <row r="350" s="26" customFormat="1" x14ac:dyDescent="0.2"/>
    <row r="351" s="26" customFormat="1" x14ac:dyDescent="0.2"/>
    <row r="352" s="26" customFormat="1" x14ac:dyDescent="0.2"/>
    <row r="353" s="26" customFormat="1" x14ac:dyDescent="0.2"/>
    <row r="354" s="26" customFormat="1" x14ac:dyDescent="0.2"/>
    <row r="355" s="26" customFormat="1" x14ac:dyDescent="0.2"/>
    <row r="356" s="26" customFormat="1" x14ac:dyDescent="0.2"/>
    <row r="357" s="26" customFormat="1" x14ac:dyDescent="0.2"/>
    <row r="358" s="26" customFormat="1" x14ac:dyDescent="0.2"/>
    <row r="359" s="26" customFormat="1" x14ac:dyDescent="0.2"/>
    <row r="360" s="26" customFormat="1" x14ac:dyDescent="0.2"/>
    <row r="361" s="26" customFormat="1" x14ac:dyDescent="0.2"/>
    <row r="362" s="26" customFormat="1" x14ac:dyDescent="0.2"/>
    <row r="363" s="26" customFormat="1" x14ac:dyDescent="0.2"/>
    <row r="364" s="26" customFormat="1" x14ac:dyDescent="0.2"/>
    <row r="365" s="26" customFormat="1" x14ac:dyDescent="0.2"/>
    <row r="366" s="26" customFormat="1" x14ac:dyDescent="0.2"/>
    <row r="367" s="26" customFormat="1" x14ac:dyDescent="0.2"/>
    <row r="368" s="26" customFormat="1" x14ac:dyDescent="0.2"/>
    <row r="369" s="26" customFormat="1" x14ac:dyDescent="0.2"/>
    <row r="370" s="26" customFormat="1" x14ac:dyDescent="0.2"/>
    <row r="371" s="26" customFormat="1" x14ac:dyDescent="0.2"/>
    <row r="372" s="26" customFormat="1" x14ac:dyDescent="0.2"/>
    <row r="373" s="26" customFormat="1" x14ac:dyDescent="0.2"/>
    <row r="374" s="26" customFormat="1" x14ac:dyDescent="0.2"/>
    <row r="375" s="26" customFormat="1" x14ac:dyDescent="0.2"/>
    <row r="376" s="26" customFormat="1" x14ac:dyDescent="0.2"/>
    <row r="377" s="26" customFormat="1" x14ac:dyDescent="0.2"/>
    <row r="378" s="26" customFormat="1" x14ac:dyDescent="0.2"/>
    <row r="379" s="26" customFormat="1" x14ac:dyDescent="0.2"/>
    <row r="380" s="26" customFormat="1" x14ac:dyDescent="0.2"/>
    <row r="381" s="26" customFormat="1" x14ac:dyDescent="0.2"/>
    <row r="382" s="26" customFormat="1" x14ac:dyDescent="0.2"/>
    <row r="383" s="26" customFormat="1" x14ac:dyDescent="0.2"/>
    <row r="384" s="26" customFormat="1" x14ac:dyDescent="0.2"/>
    <row r="385" s="26" customFormat="1" x14ac:dyDescent="0.2"/>
    <row r="386" s="26" customFormat="1" x14ac:dyDescent="0.2"/>
    <row r="387" s="26" customFormat="1" x14ac:dyDescent="0.2"/>
    <row r="388" s="26" customFormat="1" x14ac:dyDescent="0.2"/>
    <row r="389" s="26" customFormat="1" x14ac:dyDescent="0.2"/>
    <row r="390" s="26" customFormat="1" x14ac:dyDescent="0.2"/>
    <row r="391" s="26" customFormat="1" x14ac:dyDescent="0.2"/>
    <row r="392" s="26" customFormat="1" x14ac:dyDescent="0.2"/>
    <row r="393" s="26" customFormat="1" x14ac:dyDescent="0.2"/>
    <row r="394" s="26" customFormat="1" x14ac:dyDescent="0.2"/>
    <row r="395" s="26" customFormat="1" x14ac:dyDescent="0.2"/>
    <row r="396" s="26" customFormat="1" x14ac:dyDescent="0.2"/>
    <row r="397" s="26" customFormat="1" x14ac:dyDescent="0.2"/>
    <row r="398" s="26" customFormat="1" x14ac:dyDescent="0.2"/>
    <row r="399" s="26" customFormat="1" x14ac:dyDescent="0.2"/>
    <row r="400" s="26" customFormat="1" x14ac:dyDescent="0.2"/>
    <row r="401" s="26" customFormat="1" x14ac:dyDescent="0.2"/>
    <row r="402" s="26" customFormat="1" x14ac:dyDescent="0.2"/>
    <row r="403" s="26" customFormat="1" x14ac:dyDescent="0.2"/>
    <row r="404" s="26" customFormat="1" x14ac:dyDescent="0.2"/>
    <row r="405" s="26" customFormat="1" x14ac:dyDescent="0.2"/>
    <row r="406" s="26" customFormat="1" x14ac:dyDescent="0.2"/>
    <row r="407" s="26" customFormat="1" x14ac:dyDescent="0.2"/>
    <row r="408" s="26" customFormat="1" x14ac:dyDescent="0.2"/>
    <row r="409" s="26" customFormat="1" x14ac:dyDescent="0.2"/>
    <row r="410" s="26" customFormat="1" x14ac:dyDescent="0.2"/>
    <row r="411" s="26" customFormat="1" x14ac:dyDescent="0.2"/>
    <row r="412" s="26" customFormat="1" x14ac:dyDescent="0.2"/>
    <row r="413" s="26" customFormat="1" x14ac:dyDescent="0.2"/>
    <row r="414" s="26" customFormat="1" x14ac:dyDescent="0.2"/>
    <row r="415" s="26" customFormat="1" x14ac:dyDescent="0.2"/>
    <row r="416" s="26" customFormat="1" x14ac:dyDescent="0.2"/>
    <row r="417" s="26" customFormat="1" x14ac:dyDescent="0.2"/>
    <row r="418" s="26" customFormat="1" x14ac:dyDescent="0.2"/>
    <row r="419" s="26" customFormat="1" x14ac:dyDescent="0.2"/>
    <row r="420" s="26" customFormat="1" x14ac:dyDescent="0.2"/>
    <row r="421" s="26" customFormat="1" x14ac:dyDescent="0.2"/>
    <row r="422" s="26" customFormat="1" x14ac:dyDescent="0.2"/>
    <row r="423" s="26" customFormat="1" x14ac:dyDescent="0.2"/>
    <row r="424" s="26" customFormat="1" x14ac:dyDescent="0.2"/>
    <row r="425" s="26" customFormat="1" x14ac:dyDescent="0.2"/>
    <row r="426" s="26" customFormat="1" x14ac:dyDescent="0.2"/>
    <row r="427" s="26" customFormat="1" x14ac:dyDescent="0.2"/>
    <row r="428" s="26" customFormat="1" x14ac:dyDescent="0.2"/>
    <row r="429" s="26" customFormat="1" x14ac:dyDescent="0.2"/>
    <row r="430" s="26" customFormat="1" x14ac:dyDescent="0.2"/>
    <row r="431" s="26" customFormat="1" x14ac:dyDescent="0.2"/>
    <row r="432" s="26" customFormat="1" x14ac:dyDescent="0.2"/>
    <row r="433" s="26" customFormat="1" x14ac:dyDescent="0.2"/>
    <row r="434" s="26" customFormat="1" x14ac:dyDescent="0.2"/>
    <row r="435" s="26" customFormat="1" x14ac:dyDescent="0.2"/>
    <row r="436" s="26" customFormat="1" x14ac:dyDescent="0.2"/>
    <row r="437" s="26" customFormat="1" x14ac:dyDescent="0.2"/>
    <row r="438" s="26" customFormat="1" x14ac:dyDescent="0.2"/>
  </sheetData>
  <mergeCells count="2">
    <mergeCell ref="A1:F1"/>
    <mergeCell ref="A21:E21"/>
  </mergeCells>
  <pageMargins left="0.90551181102362199" right="0.70866141732283505" top="1.14173228346457" bottom="0.74803149606299202" header="0.31496062992126" footer="0.31496062992126"/>
  <pageSetup paperSize="9" scale="56" orientation="portrait" horizontalDpi="2400" verticalDpi="2400" r:id="rId1"/>
  <headerFooter>
    <oddHeader>&amp;R&amp;"Arial,Bold" &amp;12Septic Tank</oddHeader>
    <oddFooter>2</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2"/>
  <dimension ref="A1:I438"/>
  <sheetViews>
    <sheetView workbookViewId="0"/>
  </sheetViews>
  <sheetFormatPr defaultRowHeight="12.75" x14ac:dyDescent="0.2"/>
  <cols>
    <col min="1" max="16384" width="9.140625" style="17"/>
  </cols>
  <sheetData>
    <row r="1" s="167" customFormat="1" ht="12.75" customHeight="1" x14ac:dyDescent="0.2"/>
    <row r="2" s="239" customFormat="1" ht="12.75" customHeight="1" x14ac:dyDescent="0.2"/>
    <row r="3" s="239" customFormat="1" ht="12.75" customHeight="1" x14ac:dyDescent="0.2"/>
    <row r="4" s="239" customFormat="1" ht="12.75" customHeight="1" x14ac:dyDescent="0.2"/>
    <row r="5" s="239" customFormat="1" ht="12.75" customHeight="1" x14ac:dyDescent="0.2"/>
    <row r="6" s="167" customFormat="1" ht="12.75" customHeight="1" x14ac:dyDescent="0.2"/>
    <row r="7" s="167" customFormat="1" ht="12.75" customHeight="1" x14ac:dyDescent="0.2"/>
    <row r="8" s="167" customFormat="1" ht="12.75" customHeight="1" x14ac:dyDescent="0.2"/>
    <row r="9" s="167" customFormat="1" ht="12.75" customHeight="1" x14ac:dyDescent="0.2"/>
    <row r="10" s="167" customFormat="1" ht="12.75" customHeight="1" x14ac:dyDescent="0.2"/>
    <row r="11" s="167" customFormat="1" ht="12.75" customHeight="1" x14ac:dyDescent="0.2"/>
    <row r="12" s="167" customFormat="1" ht="12.75" customHeight="1" x14ac:dyDescent="0.2"/>
    <row r="13" s="167" customFormat="1" ht="12.75" customHeight="1" x14ac:dyDescent="0.2"/>
    <row r="14" s="167" customFormat="1" x14ac:dyDescent="0.2"/>
    <row r="15" s="167" customFormat="1" x14ac:dyDescent="0.2"/>
    <row r="16" s="167" customFormat="1" x14ac:dyDescent="0.2"/>
    <row r="17" spans="1:9" s="167" customFormat="1" x14ac:dyDescent="0.2"/>
    <row r="18" spans="1:9" s="167" customFormat="1" ht="15.75" x14ac:dyDescent="0.25">
      <c r="A18" s="849" t="s">
        <v>57</v>
      </c>
      <c r="B18" s="849"/>
      <c r="C18" s="849"/>
      <c r="D18" s="849"/>
      <c r="E18" s="849"/>
      <c r="F18" s="849"/>
      <c r="G18" s="849"/>
      <c r="H18" s="849"/>
      <c r="I18" s="849"/>
    </row>
    <row r="19" spans="1:9" s="167" customFormat="1" ht="39" customHeight="1" x14ac:dyDescent="0.2">
      <c r="A19" s="851" t="s">
        <v>100</v>
      </c>
      <c r="B19" s="851"/>
      <c r="C19" s="851"/>
      <c r="D19" s="851"/>
      <c r="E19" s="851"/>
      <c r="F19" s="851"/>
      <c r="G19" s="851"/>
      <c r="H19" s="851"/>
      <c r="I19" s="851"/>
    </row>
    <row r="20" spans="1:9" s="167" customFormat="1" x14ac:dyDescent="0.2"/>
    <row r="21" spans="1:9" s="167" customFormat="1" x14ac:dyDescent="0.2"/>
    <row r="22" spans="1:9" s="167" customFormat="1" x14ac:dyDescent="0.2"/>
    <row r="23" spans="1:9" s="167" customFormat="1" x14ac:dyDescent="0.2"/>
    <row r="24" spans="1:9" s="167" customFormat="1" x14ac:dyDescent="0.2"/>
    <row r="25" spans="1:9" s="167" customFormat="1" x14ac:dyDescent="0.2">
      <c r="F25" s="169"/>
    </row>
    <row r="26" spans="1:9" s="167" customFormat="1" x14ac:dyDescent="0.2"/>
    <row r="27" spans="1:9" s="167" customFormat="1" x14ac:dyDescent="0.2"/>
    <row r="28" spans="1:9" s="167" customFormat="1" x14ac:dyDescent="0.2"/>
    <row r="29" spans="1:9" s="167" customFormat="1" x14ac:dyDescent="0.2"/>
    <row r="30" spans="1:9" s="167" customFormat="1" x14ac:dyDescent="0.2"/>
    <row r="31" spans="1:9" s="167" customFormat="1" x14ac:dyDescent="0.2"/>
    <row r="32" spans="1:9" s="167" customFormat="1" x14ac:dyDescent="0.2"/>
    <row r="33" s="167" customFormat="1" x14ac:dyDescent="0.2"/>
    <row r="34" s="167" customFormat="1" x14ac:dyDescent="0.2"/>
    <row r="35" s="167" customFormat="1" x14ac:dyDescent="0.2"/>
    <row r="36" s="167" customFormat="1" x14ac:dyDescent="0.2"/>
    <row r="37" s="167" customFormat="1" x14ac:dyDescent="0.2"/>
    <row r="38" s="167" customFormat="1" x14ac:dyDescent="0.2"/>
    <row r="39" s="167" customFormat="1" x14ac:dyDescent="0.2"/>
    <row r="40" s="167" customFormat="1" x14ac:dyDescent="0.2"/>
    <row r="41" s="167" customFormat="1" x14ac:dyDescent="0.2"/>
    <row r="42" s="167" customFormat="1" x14ac:dyDescent="0.2"/>
    <row r="43" s="167" customFormat="1" x14ac:dyDescent="0.2"/>
    <row r="44" s="167" customFormat="1" x14ac:dyDescent="0.2"/>
    <row r="45" s="167" customFormat="1" x14ac:dyDescent="0.2"/>
    <row r="46" s="167" customFormat="1" x14ac:dyDescent="0.2"/>
    <row r="47" s="167" customFormat="1" x14ac:dyDescent="0.2"/>
    <row r="48" s="167" customFormat="1" x14ac:dyDescent="0.2"/>
    <row r="49" s="167" customFormat="1" x14ac:dyDescent="0.2"/>
    <row r="50" s="167" customFormat="1" x14ac:dyDescent="0.2"/>
    <row r="51" s="167" customFormat="1" x14ac:dyDescent="0.2"/>
    <row r="52" s="167" customFormat="1" x14ac:dyDescent="0.2"/>
    <row r="53" s="167" customFormat="1" x14ac:dyDescent="0.2"/>
    <row r="54" s="167" customFormat="1" x14ac:dyDescent="0.2"/>
    <row r="55" s="167" customFormat="1" x14ac:dyDescent="0.2"/>
    <row r="56" s="167" customFormat="1" x14ac:dyDescent="0.2"/>
    <row r="57" s="167" customFormat="1" x14ac:dyDescent="0.2"/>
    <row r="58" s="167" customFormat="1" x14ac:dyDescent="0.2"/>
    <row r="59" s="167" customFormat="1" x14ac:dyDescent="0.2"/>
    <row r="60" s="167" customFormat="1" x14ac:dyDescent="0.2"/>
    <row r="61" s="167" customFormat="1" x14ac:dyDescent="0.2"/>
    <row r="62" s="167" customFormat="1" x14ac:dyDescent="0.2"/>
    <row r="63" s="167" customFormat="1" x14ac:dyDescent="0.2"/>
    <row r="64" s="167" customFormat="1" x14ac:dyDescent="0.2"/>
    <row r="65" s="167" customFormat="1" x14ac:dyDescent="0.2"/>
    <row r="66" s="167" customFormat="1" x14ac:dyDescent="0.2"/>
    <row r="67" s="167" customFormat="1" x14ac:dyDescent="0.2"/>
    <row r="68" s="167" customFormat="1" x14ac:dyDescent="0.2"/>
    <row r="69" s="167" customFormat="1" x14ac:dyDescent="0.2"/>
    <row r="70" s="167" customFormat="1" x14ac:dyDescent="0.2"/>
    <row r="71" s="167" customFormat="1" x14ac:dyDescent="0.2"/>
    <row r="72" s="167" customFormat="1" x14ac:dyDescent="0.2"/>
    <row r="73" s="167" customFormat="1" x14ac:dyDescent="0.2"/>
    <row r="74" s="167" customFormat="1" x14ac:dyDescent="0.2"/>
    <row r="75" s="167" customFormat="1" x14ac:dyDescent="0.2"/>
    <row r="76" s="167" customFormat="1" x14ac:dyDescent="0.2"/>
    <row r="77" s="167" customFormat="1" x14ac:dyDescent="0.2"/>
    <row r="78" s="167" customFormat="1" x14ac:dyDescent="0.2"/>
    <row r="79" s="167" customFormat="1" x14ac:dyDescent="0.2"/>
    <row r="80" s="167" customFormat="1" x14ac:dyDescent="0.2"/>
    <row r="81" s="167" customFormat="1" x14ac:dyDescent="0.2"/>
    <row r="82" s="167" customFormat="1" x14ac:dyDescent="0.2"/>
    <row r="83" s="167" customFormat="1" x14ac:dyDescent="0.2"/>
    <row r="84" s="167" customFormat="1" x14ac:dyDescent="0.2"/>
    <row r="85" s="167" customFormat="1" x14ac:dyDescent="0.2"/>
    <row r="86" s="167" customFormat="1" x14ac:dyDescent="0.2"/>
    <row r="87" s="167" customFormat="1" x14ac:dyDescent="0.2"/>
    <row r="88" s="167" customFormat="1" x14ac:dyDescent="0.2"/>
    <row r="89" s="167" customFormat="1" x14ac:dyDescent="0.2"/>
    <row r="90" s="167" customFormat="1" x14ac:dyDescent="0.2"/>
    <row r="91" s="167" customFormat="1" x14ac:dyDescent="0.2"/>
    <row r="92" s="167" customFormat="1" x14ac:dyDescent="0.2"/>
    <row r="93" s="167" customFormat="1" x14ac:dyDescent="0.2"/>
    <row r="94" s="167" customFormat="1" x14ac:dyDescent="0.2"/>
    <row r="95" s="167" customFormat="1" x14ac:dyDescent="0.2"/>
    <row r="96" s="167" customFormat="1" x14ac:dyDescent="0.2"/>
    <row r="97" s="167" customFormat="1" x14ac:dyDescent="0.2"/>
    <row r="98" s="167" customFormat="1" x14ac:dyDescent="0.2"/>
    <row r="99" s="167" customFormat="1" x14ac:dyDescent="0.2"/>
    <row r="100" s="167" customFormat="1" x14ac:dyDescent="0.2"/>
    <row r="101" s="167" customFormat="1" x14ac:dyDescent="0.2"/>
    <row r="102" s="167" customFormat="1" x14ac:dyDescent="0.2"/>
    <row r="103" s="167" customFormat="1" x14ac:dyDescent="0.2"/>
    <row r="104" s="167" customFormat="1" x14ac:dyDescent="0.2"/>
    <row r="105" s="167" customFormat="1" x14ac:dyDescent="0.2"/>
    <row r="106" s="167" customFormat="1" x14ac:dyDescent="0.2"/>
    <row r="107" s="167" customFormat="1" x14ac:dyDescent="0.2"/>
    <row r="108" s="167" customFormat="1" x14ac:dyDescent="0.2"/>
    <row r="109" s="167" customFormat="1" x14ac:dyDescent="0.2"/>
    <row r="110" s="167" customFormat="1" x14ac:dyDescent="0.2"/>
    <row r="111" s="167" customFormat="1" x14ac:dyDescent="0.2"/>
    <row r="112" s="167" customFormat="1" x14ac:dyDescent="0.2"/>
    <row r="113" s="167" customFormat="1" x14ac:dyDescent="0.2"/>
    <row r="114" s="167" customFormat="1" x14ac:dyDescent="0.2"/>
    <row r="115" s="167" customFormat="1" x14ac:dyDescent="0.2"/>
    <row r="116" s="167" customFormat="1" x14ac:dyDescent="0.2"/>
    <row r="117" s="167" customFormat="1" x14ac:dyDescent="0.2"/>
    <row r="118" s="167" customFormat="1" x14ac:dyDescent="0.2"/>
    <row r="119" s="167" customFormat="1" x14ac:dyDescent="0.2"/>
    <row r="120" s="167" customFormat="1" x14ac:dyDescent="0.2"/>
    <row r="121" s="167" customFormat="1" x14ac:dyDescent="0.2"/>
    <row r="122" s="167" customFormat="1" x14ac:dyDescent="0.2"/>
    <row r="123" s="167" customFormat="1" x14ac:dyDescent="0.2"/>
    <row r="124" s="167" customFormat="1" x14ac:dyDescent="0.2"/>
    <row r="125" s="167" customFormat="1" x14ac:dyDescent="0.2"/>
    <row r="126" s="167" customFormat="1" x14ac:dyDescent="0.2"/>
    <row r="127" s="167" customFormat="1" x14ac:dyDescent="0.2"/>
    <row r="128" s="167" customFormat="1" x14ac:dyDescent="0.2"/>
    <row r="129" s="167" customFormat="1" x14ac:dyDescent="0.2"/>
    <row r="130" s="167" customFormat="1" x14ac:dyDescent="0.2"/>
    <row r="131" s="167" customFormat="1" x14ac:dyDescent="0.2"/>
    <row r="132" s="167" customFormat="1" x14ac:dyDescent="0.2"/>
    <row r="133" s="167" customFormat="1" x14ac:dyDescent="0.2"/>
    <row r="134" s="167" customFormat="1" x14ac:dyDescent="0.2"/>
    <row r="135" s="167" customFormat="1" x14ac:dyDescent="0.2"/>
    <row r="136" s="167" customFormat="1" x14ac:dyDescent="0.2"/>
    <row r="137" s="167" customFormat="1" x14ac:dyDescent="0.2"/>
    <row r="138" s="167" customFormat="1" x14ac:dyDescent="0.2"/>
    <row r="139" s="167" customFormat="1" x14ac:dyDescent="0.2"/>
    <row r="140" s="167" customFormat="1" x14ac:dyDescent="0.2"/>
    <row r="141" s="167" customFormat="1" x14ac:dyDescent="0.2"/>
    <row r="142" s="167" customFormat="1" x14ac:dyDescent="0.2"/>
    <row r="143" s="167" customFormat="1" x14ac:dyDescent="0.2"/>
    <row r="144" s="167" customFormat="1" x14ac:dyDescent="0.2"/>
    <row r="145" s="167" customFormat="1" x14ac:dyDescent="0.2"/>
    <row r="146" s="167" customFormat="1" x14ac:dyDescent="0.2"/>
    <row r="147" s="167" customFormat="1" x14ac:dyDescent="0.2"/>
    <row r="148" s="167" customFormat="1" x14ac:dyDescent="0.2"/>
    <row r="149" s="167" customFormat="1" x14ac:dyDescent="0.2"/>
    <row r="150" s="167" customFormat="1" x14ac:dyDescent="0.2"/>
    <row r="151" s="167" customFormat="1" x14ac:dyDescent="0.2"/>
    <row r="152" s="167" customFormat="1" x14ac:dyDescent="0.2"/>
    <row r="153" s="167" customFormat="1" x14ac:dyDescent="0.2"/>
    <row r="154" s="167" customFormat="1" x14ac:dyDescent="0.2"/>
    <row r="155" s="167" customFormat="1" x14ac:dyDescent="0.2"/>
    <row r="156" s="167" customFormat="1" x14ac:dyDescent="0.2"/>
    <row r="157" s="167" customFormat="1" x14ac:dyDescent="0.2"/>
    <row r="158" s="167" customFormat="1" x14ac:dyDescent="0.2"/>
    <row r="159" s="167" customFormat="1" x14ac:dyDescent="0.2"/>
    <row r="160" s="167" customFormat="1" x14ac:dyDescent="0.2"/>
    <row r="161" s="167" customFormat="1" x14ac:dyDescent="0.2"/>
    <row r="162" s="167" customFormat="1" x14ac:dyDescent="0.2"/>
    <row r="163" s="167" customFormat="1" x14ac:dyDescent="0.2"/>
    <row r="164" s="167" customFormat="1" x14ac:dyDescent="0.2"/>
    <row r="165" s="167" customFormat="1" x14ac:dyDescent="0.2"/>
    <row r="166" s="167" customFormat="1" x14ac:dyDescent="0.2"/>
    <row r="167" s="167" customFormat="1" x14ac:dyDescent="0.2"/>
    <row r="168" s="167" customFormat="1" x14ac:dyDescent="0.2"/>
    <row r="169" s="167" customFormat="1" x14ac:dyDescent="0.2"/>
    <row r="170" s="167" customFormat="1" x14ac:dyDescent="0.2"/>
    <row r="171" s="167" customFormat="1" x14ac:dyDescent="0.2"/>
    <row r="172" s="167" customFormat="1" x14ac:dyDescent="0.2"/>
    <row r="173" s="167" customFormat="1" x14ac:dyDescent="0.2"/>
    <row r="174" s="167" customFormat="1" x14ac:dyDescent="0.2"/>
    <row r="175" s="167" customFormat="1" x14ac:dyDescent="0.2"/>
    <row r="176" s="167" customFormat="1" x14ac:dyDescent="0.2"/>
    <row r="177" s="167" customFormat="1" x14ac:dyDescent="0.2"/>
    <row r="178" s="167" customFormat="1" x14ac:dyDescent="0.2"/>
    <row r="179" s="167" customFormat="1" x14ac:dyDescent="0.2"/>
    <row r="180" s="167" customFormat="1" x14ac:dyDescent="0.2"/>
    <row r="181" s="167" customFormat="1" x14ac:dyDescent="0.2"/>
    <row r="182" s="167" customFormat="1" x14ac:dyDescent="0.2"/>
    <row r="183" s="167" customFormat="1" x14ac:dyDescent="0.2"/>
    <row r="184" s="167" customFormat="1" x14ac:dyDescent="0.2"/>
    <row r="185" s="167" customFormat="1" x14ac:dyDescent="0.2"/>
    <row r="186" s="167" customFormat="1" x14ac:dyDescent="0.2"/>
    <row r="187" s="167" customFormat="1" x14ac:dyDescent="0.2"/>
    <row r="188" s="167" customFormat="1" x14ac:dyDescent="0.2"/>
    <row r="189" s="167" customFormat="1" x14ac:dyDescent="0.2"/>
    <row r="190" s="167" customFormat="1" x14ac:dyDescent="0.2"/>
    <row r="191" s="167" customFormat="1" x14ac:dyDescent="0.2"/>
    <row r="192" s="167" customFormat="1" x14ac:dyDescent="0.2"/>
    <row r="193" s="167" customFormat="1" x14ac:dyDescent="0.2"/>
    <row r="194" s="167" customFormat="1" x14ac:dyDescent="0.2"/>
    <row r="195" s="167" customFormat="1" x14ac:dyDescent="0.2"/>
    <row r="196" s="167" customFormat="1" x14ac:dyDescent="0.2"/>
    <row r="197" s="167" customFormat="1" x14ac:dyDescent="0.2"/>
    <row r="198" s="167" customFormat="1" x14ac:dyDescent="0.2"/>
    <row r="199" s="167" customFormat="1" x14ac:dyDescent="0.2"/>
    <row r="200" s="167" customFormat="1" x14ac:dyDescent="0.2"/>
    <row r="201" s="167" customFormat="1" x14ac:dyDescent="0.2"/>
    <row r="202" s="167" customFormat="1" x14ac:dyDescent="0.2"/>
    <row r="203" s="167" customFormat="1" x14ac:dyDescent="0.2"/>
    <row r="204" s="167" customFormat="1" x14ac:dyDescent="0.2"/>
    <row r="205" s="167" customFormat="1" x14ac:dyDescent="0.2"/>
    <row r="206" s="167" customFormat="1" x14ac:dyDescent="0.2"/>
    <row r="207" s="167" customFormat="1" x14ac:dyDescent="0.2"/>
    <row r="208" s="167" customFormat="1" x14ac:dyDescent="0.2"/>
    <row r="209" s="167" customFormat="1" x14ac:dyDescent="0.2"/>
    <row r="210" s="167" customFormat="1" x14ac:dyDescent="0.2"/>
    <row r="211" s="167" customFormat="1" x14ac:dyDescent="0.2"/>
    <row r="212" s="167" customFormat="1" x14ac:dyDescent="0.2"/>
    <row r="213" s="167" customFormat="1" x14ac:dyDescent="0.2"/>
    <row r="214" s="167" customFormat="1" x14ac:dyDescent="0.2"/>
    <row r="215" s="167" customFormat="1" x14ac:dyDescent="0.2"/>
    <row r="216" s="167" customFormat="1" x14ac:dyDescent="0.2"/>
    <row r="217" s="167" customFormat="1" x14ac:dyDescent="0.2"/>
    <row r="218" s="167" customFormat="1" x14ac:dyDescent="0.2"/>
    <row r="219" s="167" customFormat="1" x14ac:dyDescent="0.2"/>
    <row r="220" s="167" customFormat="1" x14ac:dyDescent="0.2"/>
    <row r="221" s="167" customFormat="1" x14ac:dyDescent="0.2"/>
    <row r="222" s="167" customFormat="1" x14ac:dyDescent="0.2"/>
    <row r="223" s="167" customFormat="1" x14ac:dyDescent="0.2"/>
    <row r="224" s="167" customFormat="1" x14ac:dyDescent="0.2"/>
    <row r="225" s="167" customFormat="1" x14ac:dyDescent="0.2"/>
    <row r="226" s="167" customFormat="1" x14ac:dyDescent="0.2"/>
    <row r="227" s="167" customFormat="1" x14ac:dyDescent="0.2"/>
    <row r="228" s="167" customFormat="1" x14ac:dyDescent="0.2"/>
    <row r="229" s="167" customFormat="1" x14ac:dyDescent="0.2"/>
    <row r="230" s="167" customFormat="1" x14ac:dyDescent="0.2"/>
    <row r="231" s="167" customFormat="1" x14ac:dyDescent="0.2"/>
    <row r="232" s="167" customFormat="1" x14ac:dyDescent="0.2"/>
    <row r="233" s="167" customFormat="1" x14ac:dyDescent="0.2"/>
    <row r="234" s="167" customFormat="1" x14ac:dyDescent="0.2"/>
    <row r="235" s="167" customFormat="1" x14ac:dyDescent="0.2"/>
    <row r="236" s="167" customFormat="1" x14ac:dyDescent="0.2"/>
    <row r="237" s="167" customFormat="1" x14ac:dyDescent="0.2"/>
    <row r="238" s="167" customFormat="1" x14ac:dyDescent="0.2"/>
    <row r="239" s="167" customFormat="1" x14ac:dyDescent="0.2"/>
    <row r="240" s="167" customFormat="1" x14ac:dyDescent="0.2"/>
    <row r="241" s="167" customFormat="1" x14ac:dyDescent="0.2"/>
    <row r="242" s="167" customFormat="1" x14ac:dyDescent="0.2"/>
    <row r="243" s="167" customFormat="1" x14ac:dyDescent="0.2"/>
    <row r="244" s="167" customFormat="1" x14ac:dyDescent="0.2"/>
    <row r="245" s="167" customFormat="1" x14ac:dyDescent="0.2"/>
    <row r="246" s="167" customFormat="1" x14ac:dyDescent="0.2"/>
    <row r="247" s="167" customFormat="1" x14ac:dyDescent="0.2"/>
    <row r="248" s="167" customFormat="1" x14ac:dyDescent="0.2"/>
    <row r="249" s="167" customFormat="1" x14ac:dyDescent="0.2"/>
    <row r="250" s="167" customFormat="1" x14ac:dyDescent="0.2"/>
    <row r="251" s="167" customFormat="1" x14ac:dyDescent="0.2"/>
    <row r="252" s="167" customFormat="1" x14ac:dyDescent="0.2"/>
    <row r="253" s="167" customFormat="1" x14ac:dyDescent="0.2"/>
    <row r="254" s="167" customFormat="1" x14ac:dyDescent="0.2"/>
    <row r="255" s="167" customFormat="1" x14ac:dyDescent="0.2"/>
    <row r="256" s="167" customFormat="1" x14ac:dyDescent="0.2"/>
    <row r="257" s="167" customFormat="1" x14ac:dyDescent="0.2"/>
    <row r="258" s="167" customFormat="1" x14ac:dyDescent="0.2"/>
    <row r="259" s="167" customFormat="1" x14ac:dyDescent="0.2"/>
    <row r="260" s="167" customFormat="1" x14ac:dyDescent="0.2"/>
    <row r="261" s="167" customFormat="1" x14ac:dyDescent="0.2"/>
    <row r="262" s="87" customFormat="1" x14ac:dyDescent="0.2"/>
    <row r="263" s="87" customFormat="1" x14ac:dyDescent="0.2"/>
    <row r="264" s="87" customFormat="1" x14ac:dyDescent="0.2"/>
    <row r="265" s="87" customFormat="1" x14ac:dyDescent="0.2"/>
    <row r="266" s="87" customFormat="1" x14ac:dyDescent="0.2"/>
    <row r="267" s="87" customFormat="1" x14ac:dyDescent="0.2"/>
    <row r="268" s="87" customFormat="1" x14ac:dyDescent="0.2"/>
    <row r="269" s="87" customFormat="1" x14ac:dyDescent="0.2"/>
    <row r="270" s="87" customFormat="1" x14ac:dyDescent="0.2"/>
    <row r="271" s="87" customFormat="1" x14ac:dyDescent="0.2"/>
    <row r="272" s="87" customFormat="1" x14ac:dyDescent="0.2"/>
    <row r="273" s="87" customFormat="1" x14ac:dyDescent="0.2"/>
    <row r="274" s="87" customFormat="1" x14ac:dyDescent="0.2"/>
    <row r="275" s="87" customFormat="1" x14ac:dyDescent="0.2"/>
    <row r="276" s="87" customFormat="1" x14ac:dyDescent="0.2"/>
    <row r="277" s="87" customFormat="1" x14ac:dyDescent="0.2"/>
    <row r="278" s="87" customFormat="1" x14ac:dyDescent="0.2"/>
    <row r="279" s="87" customFormat="1" x14ac:dyDescent="0.2"/>
    <row r="280" s="87" customFormat="1" x14ac:dyDescent="0.2"/>
    <row r="281" s="87" customFormat="1" x14ac:dyDescent="0.2"/>
    <row r="282" s="87" customFormat="1" x14ac:dyDescent="0.2"/>
    <row r="283" s="87" customFormat="1" x14ac:dyDescent="0.2"/>
    <row r="284" s="87" customFormat="1" x14ac:dyDescent="0.2"/>
    <row r="285" s="87" customFormat="1" x14ac:dyDescent="0.2"/>
    <row r="286" s="87" customFormat="1" x14ac:dyDescent="0.2"/>
    <row r="287" s="87" customFormat="1" x14ac:dyDescent="0.2"/>
    <row r="288" s="87" customFormat="1" x14ac:dyDescent="0.2"/>
    <row r="289" s="87" customFormat="1" x14ac:dyDescent="0.2"/>
    <row r="290" s="87" customFormat="1" x14ac:dyDescent="0.2"/>
    <row r="291" s="87" customFormat="1" x14ac:dyDescent="0.2"/>
    <row r="292" s="87" customFormat="1" x14ac:dyDescent="0.2"/>
    <row r="293" s="87" customFormat="1" x14ac:dyDescent="0.2"/>
    <row r="294" s="87" customFormat="1" x14ac:dyDescent="0.2"/>
    <row r="295" s="87" customFormat="1" x14ac:dyDescent="0.2"/>
    <row r="296" s="87" customFormat="1" x14ac:dyDescent="0.2"/>
    <row r="297" s="87" customFormat="1" x14ac:dyDescent="0.2"/>
    <row r="298" s="87" customFormat="1" x14ac:dyDescent="0.2"/>
    <row r="299" s="87" customFormat="1" x14ac:dyDescent="0.2"/>
    <row r="300" s="87" customFormat="1" x14ac:dyDescent="0.2"/>
    <row r="301" s="87" customFormat="1" x14ac:dyDescent="0.2"/>
    <row r="302" s="87" customFormat="1" x14ac:dyDescent="0.2"/>
    <row r="303" s="87" customFormat="1" x14ac:dyDescent="0.2"/>
    <row r="304" s="87" customFormat="1" x14ac:dyDescent="0.2"/>
    <row r="305" s="87" customFormat="1" x14ac:dyDescent="0.2"/>
    <row r="306" s="87" customFormat="1" x14ac:dyDescent="0.2"/>
    <row r="307" s="87" customFormat="1" x14ac:dyDescent="0.2"/>
    <row r="308" s="87" customFormat="1" x14ac:dyDescent="0.2"/>
    <row r="309" s="87" customFormat="1" x14ac:dyDescent="0.2"/>
    <row r="310" s="87" customFormat="1" x14ac:dyDescent="0.2"/>
    <row r="311" s="87" customFormat="1" x14ac:dyDescent="0.2"/>
    <row r="312" s="87" customFormat="1" x14ac:dyDescent="0.2"/>
    <row r="313" s="87" customFormat="1" x14ac:dyDescent="0.2"/>
    <row r="314" s="87" customFormat="1" x14ac:dyDescent="0.2"/>
    <row r="315" s="87" customFormat="1" x14ac:dyDescent="0.2"/>
    <row r="316" s="87" customFormat="1" x14ac:dyDescent="0.2"/>
    <row r="317" s="87" customFormat="1" x14ac:dyDescent="0.2"/>
    <row r="318" s="87" customFormat="1" x14ac:dyDescent="0.2"/>
    <row r="319" s="87" customFormat="1" x14ac:dyDescent="0.2"/>
    <row r="320" s="87" customFormat="1" x14ac:dyDescent="0.2"/>
    <row r="321" s="87" customFormat="1" x14ac:dyDescent="0.2"/>
    <row r="322" s="87" customFormat="1" x14ac:dyDescent="0.2"/>
    <row r="323" s="87" customFormat="1" x14ac:dyDescent="0.2"/>
    <row r="324" s="87" customFormat="1" x14ac:dyDescent="0.2"/>
    <row r="325" s="87" customFormat="1" x14ac:dyDescent="0.2"/>
    <row r="326" s="87" customFormat="1" x14ac:dyDescent="0.2"/>
    <row r="327" s="87" customFormat="1" x14ac:dyDescent="0.2"/>
    <row r="328" s="87" customFormat="1" x14ac:dyDescent="0.2"/>
    <row r="329" s="87" customFormat="1" x14ac:dyDescent="0.2"/>
    <row r="330" s="87" customFormat="1" x14ac:dyDescent="0.2"/>
    <row r="331" s="87" customFormat="1" x14ac:dyDescent="0.2"/>
    <row r="332" s="87" customFormat="1" x14ac:dyDescent="0.2"/>
    <row r="333" s="87" customFormat="1" x14ac:dyDescent="0.2"/>
    <row r="334" s="87" customFormat="1" x14ac:dyDescent="0.2"/>
    <row r="335" s="87" customFormat="1" x14ac:dyDescent="0.2"/>
    <row r="336" s="87" customFormat="1" x14ac:dyDescent="0.2"/>
    <row r="337" s="87" customFormat="1" x14ac:dyDescent="0.2"/>
    <row r="338" s="87" customFormat="1" x14ac:dyDescent="0.2"/>
    <row r="339" s="87" customFormat="1" x14ac:dyDescent="0.2"/>
    <row r="340" s="87" customFormat="1" x14ac:dyDescent="0.2"/>
    <row r="341" s="87" customFormat="1" x14ac:dyDescent="0.2"/>
    <row r="342" s="87" customFormat="1" x14ac:dyDescent="0.2"/>
    <row r="343" s="87" customFormat="1" x14ac:dyDescent="0.2"/>
    <row r="344" s="87" customFormat="1" x14ac:dyDescent="0.2"/>
    <row r="345" s="87" customFormat="1" x14ac:dyDescent="0.2"/>
    <row r="346" s="87" customFormat="1" x14ac:dyDescent="0.2"/>
    <row r="347" s="87" customFormat="1" x14ac:dyDescent="0.2"/>
    <row r="348" s="87" customFormat="1" x14ac:dyDescent="0.2"/>
    <row r="349" s="87" customFormat="1" x14ac:dyDescent="0.2"/>
    <row r="350" s="87" customFormat="1" x14ac:dyDescent="0.2"/>
    <row r="351" s="87" customFormat="1" x14ac:dyDescent="0.2"/>
    <row r="352" s="87" customFormat="1" x14ac:dyDescent="0.2"/>
    <row r="353" s="87" customFormat="1" x14ac:dyDescent="0.2"/>
    <row r="354" s="87" customFormat="1" x14ac:dyDescent="0.2"/>
    <row r="355" s="87" customFormat="1" x14ac:dyDescent="0.2"/>
    <row r="356" s="87" customFormat="1" x14ac:dyDescent="0.2"/>
    <row r="357" s="87" customFormat="1" x14ac:dyDescent="0.2"/>
    <row r="358" s="87" customFormat="1" x14ac:dyDescent="0.2"/>
    <row r="359" s="87" customFormat="1" x14ac:dyDescent="0.2"/>
    <row r="360" s="87" customFormat="1" x14ac:dyDescent="0.2"/>
    <row r="361" s="87" customFormat="1" x14ac:dyDescent="0.2"/>
    <row r="362" s="87" customFormat="1" x14ac:dyDescent="0.2"/>
    <row r="363" s="87" customFormat="1" x14ac:dyDescent="0.2"/>
    <row r="364" s="87" customFormat="1" x14ac:dyDescent="0.2"/>
    <row r="365" s="87" customFormat="1" x14ac:dyDescent="0.2"/>
    <row r="366" s="87" customFormat="1" x14ac:dyDescent="0.2"/>
    <row r="367" s="87" customFormat="1" x14ac:dyDescent="0.2"/>
    <row r="368" s="87" customFormat="1" x14ac:dyDescent="0.2"/>
    <row r="369" s="87" customFormat="1" x14ac:dyDescent="0.2"/>
    <row r="370" s="87" customFormat="1" x14ac:dyDescent="0.2"/>
    <row r="371" s="87" customFormat="1" x14ac:dyDescent="0.2"/>
    <row r="372" s="87" customFormat="1" x14ac:dyDescent="0.2"/>
    <row r="373" s="87" customFormat="1" x14ac:dyDescent="0.2"/>
    <row r="374" s="87" customFormat="1" x14ac:dyDescent="0.2"/>
    <row r="375" s="87" customFormat="1" x14ac:dyDescent="0.2"/>
    <row r="376" s="87" customFormat="1" x14ac:dyDescent="0.2"/>
    <row r="377" s="87" customFormat="1" x14ac:dyDescent="0.2"/>
    <row r="378" s="87" customFormat="1" x14ac:dyDescent="0.2"/>
    <row r="379" s="87" customFormat="1" x14ac:dyDescent="0.2"/>
    <row r="380" s="87" customFormat="1" x14ac:dyDescent="0.2"/>
    <row r="381" s="87" customFormat="1" x14ac:dyDescent="0.2"/>
    <row r="382" s="87" customFormat="1" x14ac:dyDescent="0.2"/>
    <row r="383" s="87" customFormat="1" x14ac:dyDescent="0.2"/>
    <row r="384" s="87" customFormat="1" x14ac:dyDescent="0.2"/>
    <row r="385" s="87" customFormat="1" x14ac:dyDescent="0.2"/>
    <row r="386" s="87" customFormat="1" x14ac:dyDescent="0.2"/>
    <row r="387" s="87" customFormat="1" x14ac:dyDescent="0.2"/>
    <row r="388" s="87" customFormat="1" x14ac:dyDescent="0.2"/>
    <row r="389" s="87" customFormat="1" x14ac:dyDescent="0.2"/>
    <row r="390" s="87" customFormat="1" x14ac:dyDescent="0.2"/>
    <row r="391" s="87" customFormat="1" x14ac:dyDescent="0.2"/>
    <row r="392" s="87" customFormat="1" x14ac:dyDescent="0.2"/>
    <row r="393" s="87" customFormat="1" x14ac:dyDescent="0.2"/>
    <row r="394" s="87" customFormat="1" x14ac:dyDescent="0.2"/>
    <row r="395" s="87" customFormat="1" x14ac:dyDescent="0.2"/>
    <row r="396" s="87" customFormat="1" x14ac:dyDescent="0.2"/>
    <row r="397" s="87" customFormat="1" x14ac:dyDescent="0.2"/>
    <row r="398" s="87" customFormat="1" x14ac:dyDescent="0.2"/>
    <row r="399" s="87" customFormat="1" x14ac:dyDescent="0.2"/>
    <row r="400" s="87" customFormat="1" x14ac:dyDescent="0.2"/>
    <row r="401" s="87" customFormat="1" x14ac:dyDescent="0.2"/>
    <row r="402" s="87" customFormat="1" x14ac:dyDescent="0.2"/>
    <row r="403" s="87" customFormat="1" x14ac:dyDescent="0.2"/>
    <row r="404" s="87" customFormat="1" x14ac:dyDescent="0.2"/>
    <row r="405" s="87" customFormat="1" x14ac:dyDescent="0.2"/>
    <row r="406" s="87" customFormat="1" x14ac:dyDescent="0.2"/>
    <row r="407" s="87" customFormat="1" x14ac:dyDescent="0.2"/>
    <row r="408" s="87" customFormat="1" x14ac:dyDescent="0.2"/>
    <row r="409" s="87" customFormat="1" x14ac:dyDescent="0.2"/>
    <row r="410" s="87" customFormat="1" x14ac:dyDescent="0.2"/>
    <row r="411" s="87" customFormat="1" x14ac:dyDescent="0.2"/>
    <row r="412" s="87" customFormat="1" x14ac:dyDescent="0.2"/>
    <row r="413" s="87" customFormat="1" x14ac:dyDescent="0.2"/>
    <row r="414" s="87" customFormat="1" x14ac:dyDescent="0.2"/>
    <row r="415" s="87" customFormat="1" x14ac:dyDescent="0.2"/>
    <row r="416" s="87" customFormat="1" x14ac:dyDescent="0.2"/>
    <row r="417" s="87" customFormat="1" x14ac:dyDescent="0.2"/>
    <row r="418" s="87" customFormat="1" x14ac:dyDescent="0.2"/>
    <row r="419" s="87" customFormat="1" x14ac:dyDescent="0.2"/>
    <row r="420" s="87" customFormat="1" x14ac:dyDescent="0.2"/>
    <row r="421" s="87" customFormat="1" x14ac:dyDescent="0.2"/>
    <row r="422" s="87" customFormat="1" x14ac:dyDescent="0.2"/>
    <row r="423" s="87" customFormat="1" x14ac:dyDescent="0.2"/>
    <row r="424" s="87" customFormat="1" x14ac:dyDescent="0.2"/>
    <row r="425" s="87" customFormat="1" x14ac:dyDescent="0.2"/>
    <row r="426" s="87" customFormat="1" x14ac:dyDescent="0.2"/>
    <row r="427" s="87" customFormat="1" x14ac:dyDescent="0.2"/>
    <row r="428" s="87" customFormat="1" x14ac:dyDescent="0.2"/>
    <row r="429" s="87" customFormat="1" x14ac:dyDescent="0.2"/>
    <row r="430" s="87" customFormat="1" x14ac:dyDescent="0.2"/>
    <row r="431" s="87" customFormat="1" x14ac:dyDescent="0.2"/>
    <row r="432" s="87" customFormat="1" x14ac:dyDescent="0.2"/>
    <row r="433" s="87" customFormat="1" x14ac:dyDescent="0.2"/>
    <row r="434" s="87" customFormat="1" x14ac:dyDescent="0.2"/>
    <row r="435" s="87" customFormat="1" x14ac:dyDescent="0.2"/>
    <row r="436" s="87" customFormat="1" x14ac:dyDescent="0.2"/>
    <row r="437" s="87" customFormat="1" x14ac:dyDescent="0.2"/>
    <row r="438" s="87" customFormat="1" x14ac:dyDescent="0.2"/>
  </sheetData>
  <mergeCells count="2">
    <mergeCell ref="A18:I18"/>
    <mergeCell ref="A19:I19"/>
  </mergeCells>
  <pageMargins left="0.9055118110236221" right="0.70866141732283472" top="1.9291338582677167" bottom="0.74803149606299213" header="0.31496062992125984" footer="0.31496062992125984"/>
  <pageSetup paperSize="9" orientation="portrait" horizontalDpi="2400" verticalDpi="2400" r:id="rId1"/>
  <headerFooter>
    <oddHeader xml:space="preserve">&amp;R&amp;"Arial,Bold" </oddHeader>
    <oddFooter>2</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3"/>
  <dimension ref="A1:R438"/>
  <sheetViews>
    <sheetView workbookViewId="0">
      <selection sqref="A1:F1"/>
    </sheetView>
  </sheetViews>
  <sheetFormatPr defaultRowHeight="12.75" x14ac:dyDescent="0.2"/>
  <cols>
    <col min="1" max="1" width="8.7109375" customWidth="1"/>
    <col min="2" max="2" width="60.85546875" customWidth="1"/>
    <col min="3" max="3" width="11.5703125" customWidth="1"/>
    <col min="4" max="4" width="15.28515625" customWidth="1"/>
    <col min="5" max="5" width="17.28515625" customWidth="1"/>
    <col min="6" max="6" width="16.5703125" customWidth="1"/>
    <col min="7" max="17" width="7.7109375" hidden="1" customWidth="1"/>
    <col min="18" max="18" width="9.140625" hidden="1" customWidth="1"/>
    <col min="19" max="19" width="0" hidden="1" customWidth="1"/>
  </cols>
  <sheetData>
    <row r="1" spans="1:16" s="128" customFormat="1" ht="22.5" customHeight="1" thickTop="1" x14ac:dyDescent="0.25">
      <c r="A1" s="822" t="s">
        <v>91</v>
      </c>
      <c r="B1" s="823"/>
      <c r="C1" s="823"/>
      <c r="D1" s="823"/>
      <c r="E1" s="823"/>
      <c r="F1" s="823"/>
      <c r="G1" s="126">
        <v>1E-4</v>
      </c>
      <c r="H1" s="126"/>
      <c r="I1" s="126"/>
      <c r="J1" s="126"/>
      <c r="K1" s="126"/>
      <c r="L1" s="127"/>
    </row>
    <row r="2" spans="1:16" s="128" customFormat="1" ht="33.75" customHeight="1" x14ac:dyDescent="0.2">
      <c r="A2" s="129" t="s">
        <v>35</v>
      </c>
      <c r="B2" s="130" t="s">
        <v>36</v>
      </c>
      <c r="C2" s="130" t="s">
        <v>59</v>
      </c>
      <c r="D2" s="130" t="s">
        <v>37</v>
      </c>
      <c r="E2" s="131" t="s">
        <v>60</v>
      </c>
      <c r="F2" s="131" t="s">
        <v>56</v>
      </c>
      <c r="G2" s="132"/>
      <c r="H2" s="132"/>
      <c r="I2" s="132"/>
      <c r="J2" s="132"/>
      <c r="K2" s="132"/>
      <c r="L2" s="133"/>
    </row>
    <row r="3" spans="1:16" s="128" customFormat="1" ht="22.5" customHeight="1" x14ac:dyDescent="0.25">
      <c r="A3" s="241">
        <v>1</v>
      </c>
      <c r="B3" s="242" t="s">
        <v>41</v>
      </c>
      <c r="C3" s="130"/>
      <c r="D3" s="130"/>
      <c r="E3" s="131"/>
      <c r="F3" s="131"/>
      <c r="G3" s="132"/>
      <c r="H3" s="132"/>
      <c r="I3" s="132"/>
      <c r="J3" s="132"/>
      <c r="K3" s="132"/>
      <c r="L3" s="133"/>
    </row>
    <row r="4" spans="1:16" s="145" customFormat="1" ht="108" customHeight="1" x14ac:dyDescent="0.2">
      <c r="A4" s="140" t="s">
        <v>62</v>
      </c>
      <c r="B4" s="141" t="s">
        <v>106</v>
      </c>
      <c r="C4" s="142"/>
      <c r="D4" s="143"/>
      <c r="E4" s="143"/>
      <c r="F4" s="144"/>
      <c r="G4" s="135"/>
      <c r="H4" s="253"/>
      <c r="I4" s="135"/>
      <c r="J4" s="135"/>
      <c r="K4" s="135"/>
      <c r="L4" s="138"/>
    </row>
    <row r="5" spans="1:16" s="150" customFormat="1" ht="15" customHeight="1" x14ac:dyDescent="0.2">
      <c r="A5" s="146" t="s">
        <v>64</v>
      </c>
      <c r="B5" s="147" t="s">
        <v>46</v>
      </c>
      <c r="C5" s="142" t="s">
        <v>9</v>
      </c>
      <c r="D5" s="148">
        <f>'UGWT-1'!L7</f>
        <v>570</v>
      </c>
      <c r="E5" s="148">
        <v>9</v>
      </c>
      <c r="F5" s="144">
        <f t="shared" ref="F5:F14" si="0">D5*E5</f>
        <v>5130</v>
      </c>
      <c r="G5" s="149"/>
      <c r="H5" s="149"/>
      <c r="I5" s="149"/>
      <c r="J5" s="135"/>
      <c r="K5" s="135"/>
      <c r="L5" s="153"/>
    </row>
    <row r="6" spans="1:16" s="145" customFormat="1" ht="112.5" customHeight="1" x14ac:dyDescent="0.2">
      <c r="A6" s="140" t="s">
        <v>66</v>
      </c>
      <c r="B6" s="141" t="s">
        <v>70</v>
      </c>
      <c r="C6" s="142" t="s">
        <v>9</v>
      </c>
      <c r="D6" s="148">
        <f>'UGWT-1'!L10</f>
        <v>71.25</v>
      </c>
      <c r="E6" s="148">
        <v>30</v>
      </c>
      <c r="F6" s="144">
        <f t="shared" ref="F6" si="1">D6*E6</f>
        <v>2137.5</v>
      </c>
      <c r="G6" s="135"/>
      <c r="H6" s="135"/>
      <c r="I6" s="135"/>
      <c r="J6" s="135"/>
      <c r="K6" s="135"/>
      <c r="L6" s="138"/>
    </row>
    <row r="7" spans="1:16" s="145" customFormat="1" ht="93.75" customHeight="1" x14ac:dyDescent="0.2">
      <c r="A7" s="140" t="s">
        <v>68</v>
      </c>
      <c r="B7" s="141" t="s">
        <v>72</v>
      </c>
      <c r="C7" s="142"/>
      <c r="D7" s="151"/>
      <c r="E7" s="148"/>
      <c r="F7" s="144">
        <f t="shared" si="0"/>
        <v>0</v>
      </c>
      <c r="G7" s="135"/>
      <c r="H7" s="135"/>
      <c r="I7" s="135"/>
      <c r="J7" s="135"/>
      <c r="K7" s="135"/>
      <c r="L7" s="138"/>
    </row>
    <row r="8" spans="1:16" s="150" customFormat="1" ht="15" customHeight="1" x14ac:dyDescent="0.2">
      <c r="A8" s="146" t="s">
        <v>64</v>
      </c>
      <c r="B8" s="147" t="s">
        <v>73</v>
      </c>
      <c r="C8" s="142" t="s">
        <v>9</v>
      </c>
      <c r="D8" s="148">
        <f>'UGWT-1'!L13</f>
        <v>17.8125</v>
      </c>
      <c r="E8" s="148">
        <v>280</v>
      </c>
      <c r="F8" s="144">
        <f t="shared" si="0"/>
        <v>4987.5</v>
      </c>
      <c r="G8" s="149"/>
      <c r="H8" s="149"/>
      <c r="I8" s="149"/>
      <c r="J8" s="135"/>
      <c r="K8" s="135"/>
      <c r="L8" s="153"/>
    </row>
    <row r="9" spans="1:16" s="145" customFormat="1" ht="163.5" customHeight="1" x14ac:dyDescent="0.2">
      <c r="A9" s="140" t="s">
        <v>69</v>
      </c>
      <c r="B9" s="141" t="s">
        <v>120</v>
      </c>
      <c r="C9" s="142"/>
      <c r="D9" s="151"/>
      <c r="E9" s="148"/>
      <c r="F9" s="144">
        <f t="shared" si="0"/>
        <v>0</v>
      </c>
      <c r="G9" s="135"/>
      <c r="H9" s="135"/>
      <c r="I9" s="135"/>
      <c r="J9" s="135"/>
      <c r="K9" s="135"/>
      <c r="L9" s="138"/>
    </row>
    <row r="10" spans="1:16" s="150" customFormat="1" ht="15" customHeight="1" x14ac:dyDescent="0.2">
      <c r="A10" s="146" t="s">
        <v>64</v>
      </c>
      <c r="B10" s="147" t="s">
        <v>101</v>
      </c>
      <c r="C10" s="142" t="s">
        <v>9</v>
      </c>
      <c r="D10" s="148">
        <f>'UGWT-1'!L16</f>
        <v>47.025000000000006</v>
      </c>
      <c r="E10" s="148">
        <v>520</v>
      </c>
      <c r="F10" s="144">
        <f t="shared" si="0"/>
        <v>24453.000000000004</v>
      </c>
      <c r="G10" s="149">
        <f>D10*1.5%</f>
        <v>0.70537500000000009</v>
      </c>
      <c r="H10" s="149">
        <v>223</v>
      </c>
      <c r="I10" s="149">
        <f t="shared" ref="I10:I12" si="2">G10*H10</f>
        <v>157.29862500000002</v>
      </c>
      <c r="J10" s="135"/>
      <c r="K10" s="135"/>
      <c r="L10" s="153"/>
      <c r="O10" s="150">
        <f>(D10*1.75%)*223</f>
        <v>183.51506250000006</v>
      </c>
    </row>
    <row r="11" spans="1:16" s="150" customFormat="1" ht="15" customHeight="1" x14ac:dyDescent="0.2">
      <c r="A11" s="146" t="s">
        <v>75</v>
      </c>
      <c r="B11" s="147" t="s">
        <v>102</v>
      </c>
      <c r="C11" s="142" t="s">
        <v>9</v>
      </c>
      <c r="D11" s="148">
        <f>'UGWT-1'!L20</f>
        <v>116.25</v>
      </c>
      <c r="E11" s="148">
        <v>520</v>
      </c>
      <c r="F11" s="144">
        <f t="shared" si="0"/>
        <v>60450</v>
      </c>
      <c r="G11" s="149">
        <f t="shared" ref="G11:G12" si="3">D11*1.5%</f>
        <v>1.7437499999999999</v>
      </c>
      <c r="H11" s="149">
        <v>223</v>
      </c>
      <c r="I11" s="149">
        <f t="shared" si="2"/>
        <v>388.85624999999999</v>
      </c>
      <c r="J11" s="149"/>
      <c r="K11" s="135"/>
      <c r="L11" s="153"/>
      <c r="O11" s="150">
        <f t="shared" ref="O11:O12" si="4">(D11*1.75%)*223</f>
        <v>453.66562500000003</v>
      </c>
    </row>
    <row r="12" spans="1:16" s="150" customFormat="1" ht="15" customHeight="1" x14ac:dyDescent="0.2">
      <c r="A12" s="146" t="s">
        <v>76</v>
      </c>
      <c r="B12" s="147" t="s">
        <v>103</v>
      </c>
      <c r="C12" s="142" t="s">
        <v>9</v>
      </c>
      <c r="D12" s="148">
        <f>'UGWT-1'!L23</f>
        <v>35.625</v>
      </c>
      <c r="E12" s="148">
        <v>520</v>
      </c>
      <c r="F12" s="144">
        <f t="shared" si="0"/>
        <v>18525</v>
      </c>
      <c r="G12" s="149">
        <f t="shared" si="3"/>
        <v>0.53437499999999993</v>
      </c>
      <c r="H12" s="149">
        <v>223</v>
      </c>
      <c r="I12" s="149">
        <f t="shared" si="2"/>
        <v>119.16562499999999</v>
      </c>
      <c r="J12" s="135">
        <f>SUM(I8:I12)</f>
        <v>665.32049999999992</v>
      </c>
      <c r="K12" s="135"/>
      <c r="L12" s="153"/>
      <c r="O12" s="150">
        <f t="shared" si="4"/>
        <v>139.02656250000001</v>
      </c>
    </row>
    <row r="13" spans="1:16" s="145" customFormat="1" ht="93.75" customHeight="1" x14ac:dyDescent="0.2">
      <c r="A13" s="140" t="s">
        <v>71</v>
      </c>
      <c r="B13" s="141" t="s">
        <v>80</v>
      </c>
      <c r="C13" s="142" t="s">
        <v>81</v>
      </c>
      <c r="D13" s="148">
        <f>J12</f>
        <v>665.32049999999992</v>
      </c>
      <c r="E13" s="148">
        <v>290</v>
      </c>
      <c r="F13" s="144">
        <f t="shared" si="0"/>
        <v>192942.94499999998</v>
      </c>
      <c r="G13" s="135"/>
      <c r="H13" s="135"/>
      <c r="I13" s="135"/>
      <c r="J13" s="135"/>
      <c r="K13" s="135"/>
      <c r="L13" s="138"/>
      <c r="P13" s="254">
        <f>SUM(O10:O12)</f>
        <v>776.20725000000016</v>
      </c>
    </row>
    <row r="14" spans="1:16" s="145" customFormat="1" ht="46.5" customHeight="1" x14ac:dyDescent="0.2">
      <c r="A14" s="140" t="s">
        <v>74</v>
      </c>
      <c r="B14" s="141" t="s">
        <v>119</v>
      </c>
      <c r="C14" s="142" t="s">
        <v>18</v>
      </c>
      <c r="D14" s="148">
        <f>'UGWT-1'!L27</f>
        <v>188</v>
      </c>
      <c r="E14" s="148">
        <v>150</v>
      </c>
      <c r="F14" s="144">
        <f t="shared" si="0"/>
        <v>28200</v>
      </c>
      <c r="G14" s="135"/>
      <c r="H14" s="135"/>
      <c r="I14" s="135"/>
      <c r="J14" s="135"/>
      <c r="K14" s="135"/>
      <c r="L14" s="138"/>
      <c r="O14" s="150"/>
    </row>
    <row r="15" spans="1:16" s="145" customFormat="1" ht="39.75" customHeight="1" x14ac:dyDescent="0.2">
      <c r="A15" s="140" t="s">
        <v>79</v>
      </c>
      <c r="B15" s="141" t="s">
        <v>104</v>
      </c>
      <c r="C15" s="142" t="s">
        <v>9</v>
      </c>
      <c r="D15" s="148">
        <f>'UGWT-1'!L31</f>
        <v>376</v>
      </c>
      <c r="E15" s="148">
        <v>150</v>
      </c>
      <c r="F15" s="144">
        <f>D15*E15</f>
        <v>56400</v>
      </c>
      <c r="G15" s="135"/>
      <c r="H15" s="135"/>
      <c r="I15" s="135"/>
      <c r="J15" s="135"/>
      <c r="K15" s="135"/>
      <c r="L15" s="138"/>
    </row>
    <row r="16" spans="1:16" s="150" customFormat="1" ht="24.95" customHeight="1" x14ac:dyDescent="0.2">
      <c r="A16" s="708" t="s">
        <v>105</v>
      </c>
      <c r="B16" s="709"/>
      <c r="C16" s="709"/>
      <c r="D16" s="709"/>
      <c r="E16" s="709"/>
      <c r="F16" s="154">
        <f>SUM(F4:F15)</f>
        <v>393225.94499999995</v>
      </c>
      <c r="G16" s="149"/>
      <c r="H16" s="149"/>
      <c r="I16" s="149"/>
      <c r="J16" s="135"/>
      <c r="K16" s="135"/>
      <c r="L16" s="153"/>
    </row>
    <row r="17" s="150" customFormat="1" x14ac:dyDescent="0.2"/>
    <row r="18" s="150" customFormat="1" x14ac:dyDescent="0.2"/>
    <row r="19" s="150" customFormat="1" x14ac:dyDescent="0.2"/>
    <row r="20" s="150" customFormat="1" x14ac:dyDescent="0.2"/>
    <row r="21" s="150" customFormat="1" x14ac:dyDescent="0.2"/>
    <row r="22" s="150" customFormat="1" x14ac:dyDescent="0.2"/>
    <row r="23" s="150" customFormat="1" x14ac:dyDescent="0.2"/>
    <row r="24" s="150" customFormat="1" x14ac:dyDescent="0.2"/>
    <row r="25" s="150" customFormat="1" x14ac:dyDescent="0.2"/>
    <row r="26" s="150" customFormat="1" x14ac:dyDescent="0.2"/>
    <row r="27" s="150" customFormat="1" x14ac:dyDescent="0.2"/>
    <row r="28" s="150" customFormat="1" x14ac:dyDescent="0.2"/>
    <row r="29" s="150" customFormat="1" x14ac:dyDescent="0.2"/>
    <row r="30" s="150" customFormat="1" x14ac:dyDescent="0.2"/>
    <row r="31" s="150" customFormat="1" x14ac:dyDescent="0.2"/>
    <row r="32" s="150" customFormat="1" x14ac:dyDescent="0.2"/>
    <row r="33" s="150" customFormat="1" x14ac:dyDescent="0.2"/>
    <row r="34" s="150" customFormat="1" x14ac:dyDescent="0.2"/>
    <row r="35" s="150" customFormat="1" x14ac:dyDescent="0.2"/>
    <row r="36" s="150" customFormat="1" x14ac:dyDescent="0.2"/>
    <row r="37" s="150" customFormat="1" x14ac:dyDescent="0.2"/>
    <row r="38" s="150" customFormat="1" x14ac:dyDescent="0.2"/>
    <row r="39" s="150" customFormat="1" x14ac:dyDescent="0.2"/>
    <row r="40" s="150" customFormat="1" x14ac:dyDescent="0.2"/>
    <row r="41" s="150" customFormat="1" x14ac:dyDescent="0.2"/>
    <row r="42" s="150" customFormat="1" x14ac:dyDescent="0.2"/>
    <row r="43" s="150" customFormat="1" x14ac:dyDescent="0.2"/>
    <row r="44" s="150" customFormat="1" x14ac:dyDescent="0.2"/>
    <row r="45" s="150" customFormat="1" x14ac:dyDescent="0.2"/>
    <row r="46" s="150" customFormat="1" x14ac:dyDescent="0.2"/>
    <row r="47" s="150" customFormat="1" x14ac:dyDescent="0.2"/>
    <row r="48" s="150" customFormat="1" x14ac:dyDescent="0.2"/>
    <row r="49" s="150" customFormat="1" x14ac:dyDescent="0.2"/>
    <row r="50" s="150" customFormat="1" x14ac:dyDescent="0.2"/>
    <row r="51" s="150" customFormat="1" x14ac:dyDescent="0.2"/>
    <row r="52" s="150" customFormat="1" x14ac:dyDescent="0.2"/>
    <row r="53" s="150" customFormat="1" x14ac:dyDescent="0.2"/>
    <row r="54" s="150" customFormat="1" x14ac:dyDescent="0.2"/>
    <row r="55" s="150" customFormat="1" x14ac:dyDescent="0.2"/>
    <row r="56" s="150" customFormat="1" x14ac:dyDescent="0.2"/>
    <row r="57" s="150" customFormat="1" x14ac:dyDescent="0.2"/>
    <row r="58" s="150" customFormat="1" x14ac:dyDescent="0.2"/>
    <row r="59" s="150" customFormat="1" x14ac:dyDescent="0.2"/>
    <row r="60" s="150" customFormat="1" x14ac:dyDescent="0.2"/>
    <row r="61" s="150" customFormat="1" x14ac:dyDescent="0.2"/>
    <row r="62" s="150" customFormat="1" x14ac:dyDescent="0.2"/>
    <row r="63" s="150" customFormat="1" x14ac:dyDescent="0.2"/>
    <row r="64" s="150" customFormat="1" x14ac:dyDescent="0.2"/>
    <row r="65" s="150" customFormat="1" x14ac:dyDescent="0.2"/>
    <row r="66" s="150" customFormat="1" x14ac:dyDescent="0.2"/>
    <row r="67" s="150" customFormat="1" x14ac:dyDescent="0.2"/>
    <row r="68" s="150" customFormat="1" x14ac:dyDescent="0.2"/>
    <row r="69" s="150" customFormat="1" x14ac:dyDescent="0.2"/>
    <row r="70" s="150" customFormat="1" x14ac:dyDescent="0.2"/>
    <row r="71" s="150" customFormat="1" x14ac:dyDescent="0.2"/>
    <row r="72" s="150" customFormat="1" x14ac:dyDescent="0.2"/>
    <row r="73" s="150" customFormat="1" x14ac:dyDescent="0.2"/>
    <row r="74" s="150" customFormat="1" x14ac:dyDescent="0.2"/>
    <row r="75" s="150" customFormat="1" x14ac:dyDescent="0.2"/>
    <row r="76" s="150" customFormat="1" x14ac:dyDescent="0.2"/>
    <row r="77" s="150" customFormat="1" x14ac:dyDescent="0.2"/>
    <row r="78" s="150" customFormat="1" x14ac:dyDescent="0.2"/>
    <row r="79" s="150" customFormat="1" x14ac:dyDescent="0.2"/>
    <row r="80" s="150" customFormat="1" x14ac:dyDescent="0.2"/>
    <row r="81" s="150" customFormat="1" x14ac:dyDescent="0.2"/>
    <row r="82" s="150" customFormat="1" x14ac:dyDescent="0.2"/>
    <row r="83" s="150" customFormat="1" x14ac:dyDescent="0.2"/>
    <row r="84" s="150" customFormat="1" x14ac:dyDescent="0.2"/>
    <row r="85" s="150" customFormat="1" x14ac:dyDescent="0.2"/>
    <row r="86" s="150" customFormat="1" x14ac:dyDescent="0.2"/>
    <row r="87" s="150" customFormat="1" x14ac:dyDescent="0.2"/>
    <row r="88" s="150" customFormat="1" x14ac:dyDescent="0.2"/>
    <row r="89" s="150" customFormat="1" x14ac:dyDescent="0.2"/>
    <row r="90" s="150" customFormat="1" x14ac:dyDescent="0.2"/>
    <row r="91" s="150" customFormat="1" x14ac:dyDescent="0.2"/>
    <row r="92" s="150" customFormat="1" x14ac:dyDescent="0.2"/>
    <row r="93" s="150" customFormat="1" x14ac:dyDescent="0.2"/>
    <row r="94" s="150" customFormat="1" x14ac:dyDescent="0.2"/>
    <row r="95" s="150" customFormat="1" x14ac:dyDescent="0.2"/>
    <row r="96" s="150" customFormat="1" x14ac:dyDescent="0.2"/>
    <row r="97" s="150" customFormat="1" x14ac:dyDescent="0.2"/>
    <row r="98" s="150" customFormat="1" x14ac:dyDescent="0.2"/>
    <row r="99" s="150" customFormat="1" x14ac:dyDescent="0.2"/>
    <row r="100" s="150" customFormat="1" x14ac:dyDescent="0.2"/>
    <row r="101" s="150" customFormat="1" x14ac:dyDescent="0.2"/>
    <row r="102" s="150" customFormat="1" x14ac:dyDescent="0.2"/>
    <row r="103" s="150" customFormat="1" x14ac:dyDescent="0.2"/>
    <row r="104" s="150" customFormat="1" x14ac:dyDescent="0.2"/>
    <row r="105" s="150" customFormat="1" x14ac:dyDescent="0.2"/>
    <row r="106" s="150" customFormat="1" x14ac:dyDescent="0.2"/>
    <row r="107" s="150" customFormat="1" x14ac:dyDescent="0.2"/>
    <row r="108" s="150" customFormat="1" x14ac:dyDescent="0.2"/>
    <row r="109" s="150" customFormat="1" x14ac:dyDescent="0.2"/>
    <row r="110" s="150" customFormat="1" x14ac:dyDescent="0.2"/>
    <row r="111" s="150" customFormat="1" x14ac:dyDescent="0.2"/>
    <row r="112" s="150" customFormat="1" x14ac:dyDescent="0.2"/>
    <row r="113" s="150" customFormat="1" x14ac:dyDescent="0.2"/>
    <row r="114" s="150" customFormat="1" x14ac:dyDescent="0.2"/>
    <row r="115" s="150" customFormat="1" x14ac:dyDescent="0.2"/>
    <row r="116" s="150" customFormat="1" x14ac:dyDescent="0.2"/>
    <row r="117" s="150" customFormat="1" x14ac:dyDescent="0.2"/>
    <row r="118" s="150" customFormat="1" x14ac:dyDescent="0.2"/>
    <row r="119" s="150" customFormat="1" x14ac:dyDescent="0.2"/>
    <row r="120" s="150" customFormat="1" x14ac:dyDescent="0.2"/>
    <row r="121" s="150" customFormat="1" x14ac:dyDescent="0.2"/>
    <row r="122" s="150" customFormat="1" x14ac:dyDescent="0.2"/>
    <row r="123" s="150" customFormat="1" x14ac:dyDescent="0.2"/>
    <row r="124" s="150" customFormat="1" x14ac:dyDescent="0.2"/>
    <row r="125" s="150" customFormat="1" x14ac:dyDescent="0.2"/>
    <row r="126" s="150" customFormat="1" x14ac:dyDescent="0.2"/>
    <row r="127" s="150" customFormat="1" x14ac:dyDescent="0.2"/>
    <row r="128" s="150" customFormat="1" x14ac:dyDescent="0.2"/>
    <row r="129" s="150" customFormat="1" x14ac:dyDescent="0.2"/>
    <row r="130" s="150" customFormat="1" x14ac:dyDescent="0.2"/>
    <row r="131" s="150" customFormat="1" x14ac:dyDescent="0.2"/>
    <row r="132" s="150" customFormat="1" x14ac:dyDescent="0.2"/>
    <row r="133" s="150" customFormat="1" x14ac:dyDescent="0.2"/>
    <row r="134" s="150" customFormat="1" x14ac:dyDescent="0.2"/>
    <row r="135" s="150" customFormat="1" x14ac:dyDescent="0.2"/>
    <row r="136" s="150" customFormat="1" x14ac:dyDescent="0.2"/>
    <row r="137" s="150" customFormat="1" x14ac:dyDescent="0.2"/>
    <row r="138" s="150" customFormat="1" x14ac:dyDescent="0.2"/>
    <row r="139" s="150" customFormat="1" x14ac:dyDescent="0.2"/>
    <row r="140" s="150" customFormat="1" x14ac:dyDescent="0.2"/>
    <row r="141" s="150" customFormat="1" x14ac:dyDescent="0.2"/>
    <row r="142" s="150" customFormat="1" x14ac:dyDescent="0.2"/>
    <row r="143" s="150" customFormat="1" x14ac:dyDescent="0.2"/>
    <row r="144" s="150" customFormat="1" x14ac:dyDescent="0.2"/>
    <row r="145" s="150" customFormat="1" x14ac:dyDescent="0.2"/>
    <row r="146" s="150" customFormat="1" x14ac:dyDescent="0.2"/>
    <row r="147" s="150" customFormat="1" x14ac:dyDescent="0.2"/>
    <row r="148" s="150" customFormat="1" x14ac:dyDescent="0.2"/>
    <row r="149" s="150" customFormat="1" x14ac:dyDescent="0.2"/>
    <row r="150" s="150" customFormat="1" x14ac:dyDescent="0.2"/>
    <row r="151" s="150" customFormat="1" x14ac:dyDescent="0.2"/>
    <row r="152" s="150" customFormat="1" x14ac:dyDescent="0.2"/>
    <row r="153" s="150" customFormat="1" x14ac:dyDescent="0.2"/>
    <row r="154" s="150" customFormat="1" x14ac:dyDescent="0.2"/>
    <row r="155" s="150" customFormat="1" x14ac:dyDescent="0.2"/>
    <row r="156" s="150" customFormat="1" x14ac:dyDescent="0.2"/>
    <row r="157" s="150" customFormat="1" x14ac:dyDescent="0.2"/>
    <row r="158" s="150" customFormat="1" x14ac:dyDescent="0.2"/>
    <row r="159" s="150" customFormat="1" x14ac:dyDescent="0.2"/>
    <row r="160" s="150" customFormat="1" x14ac:dyDescent="0.2"/>
    <row r="161" s="150" customFormat="1" x14ac:dyDescent="0.2"/>
    <row r="162" s="150" customFormat="1" x14ac:dyDescent="0.2"/>
    <row r="163" s="150" customFormat="1" x14ac:dyDescent="0.2"/>
    <row r="164" s="150" customFormat="1" x14ac:dyDescent="0.2"/>
    <row r="165" s="150" customFormat="1" x14ac:dyDescent="0.2"/>
    <row r="166" s="150" customFormat="1" x14ac:dyDescent="0.2"/>
    <row r="167" s="150" customFormat="1" x14ac:dyDescent="0.2"/>
    <row r="168" s="150" customFormat="1" x14ac:dyDescent="0.2"/>
    <row r="169" s="150" customFormat="1" x14ac:dyDescent="0.2"/>
    <row r="170" s="150" customFormat="1" x14ac:dyDescent="0.2"/>
    <row r="171" s="150" customFormat="1" x14ac:dyDescent="0.2"/>
    <row r="172" s="150" customFormat="1" x14ac:dyDescent="0.2"/>
    <row r="173" s="150" customFormat="1" x14ac:dyDescent="0.2"/>
    <row r="174" s="150" customFormat="1" x14ac:dyDescent="0.2"/>
    <row r="175" s="150" customFormat="1" x14ac:dyDescent="0.2"/>
    <row r="176" s="150" customFormat="1" x14ac:dyDescent="0.2"/>
    <row r="177" s="150" customFormat="1" x14ac:dyDescent="0.2"/>
    <row r="178" s="150" customFormat="1" x14ac:dyDescent="0.2"/>
    <row r="179" s="150" customFormat="1" x14ac:dyDescent="0.2"/>
    <row r="180" s="150" customFormat="1" x14ac:dyDescent="0.2"/>
    <row r="181" s="150" customFormat="1" x14ac:dyDescent="0.2"/>
    <row r="182" s="150" customFormat="1" x14ac:dyDescent="0.2"/>
    <row r="183" s="150" customFormat="1" x14ac:dyDescent="0.2"/>
    <row r="184" s="150" customFormat="1" x14ac:dyDescent="0.2"/>
    <row r="185" s="150" customFormat="1" x14ac:dyDescent="0.2"/>
    <row r="186" s="150" customFormat="1" x14ac:dyDescent="0.2"/>
    <row r="187" s="150" customFormat="1" x14ac:dyDescent="0.2"/>
    <row r="188" s="150" customFormat="1" x14ac:dyDescent="0.2"/>
    <row r="189" s="150" customFormat="1" x14ac:dyDescent="0.2"/>
    <row r="190" s="150" customFormat="1" x14ac:dyDescent="0.2"/>
    <row r="191" s="150" customFormat="1" x14ac:dyDescent="0.2"/>
    <row r="192" s="150" customFormat="1" x14ac:dyDescent="0.2"/>
    <row r="193" s="150" customFormat="1" x14ac:dyDescent="0.2"/>
    <row r="194" s="150" customFormat="1" x14ac:dyDescent="0.2"/>
    <row r="195" s="150" customFormat="1" x14ac:dyDescent="0.2"/>
    <row r="196" s="150" customFormat="1" x14ac:dyDescent="0.2"/>
    <row r="197" s="150" customFormat="1" x14ac:dyDescent="0.2"/>
    <row r="198" s="150" customFormat="1" x14ac:dyDescent="0.2"/>
    <row r="199" s="150" customFormat="1" x14ac:dyDescent="0.2"/>
    <row r="200" s="150" customFormat="1" x14ac:dyDescent="0.2"/>
    <row r="201" s="150" customFormat="1" x14ac:dyDescent="0.2"/>
    <row r="202" s="150" customFormat="1" x14ac:dyDescent="0.2"/>
    <row r="203" s="150" customFormat="1" x14ac:dyDescent="0.2"/>
    <row r="204" s="150" customFormat="1" x14ac:dyDescent="0.2"/>
    <row r="205" s="150" customFormat="1" x14ac:dyDescent="0.2"/>
    <row r="206" s="150" customFormat="1" x14ac:dyDescent="0.2"/>
    <row r="207" s="150" customFormat="1" x14ac:dyDescent="0.2"/>
    <row r="208" s="150" customFormat="1" x14ac:dyDescent="0.2"/>
    <row r="209" s="150" customFormat="1" x14ac:dyDescent="0.2"/>
    <row r="210" s="150" customFormat="1" x14ac:dyDescent="0.2"/>
    <row r="211" s="150" customFormat="1" x14ac:dyDescent="0.2"/>
    <row r="212" s="150" customFormat="1" x14ac:dyDescent="0.2"/>
    <row r="213" s="150" customFormat="1" x14ac:dyDescent="0.2"/>
    <row r="214" s="150" customFormat="1" x14ac:dyDescent="0.2"/>
    <row r="215" s="150" customFormat="1" x14ac:dyDescent="0.2"/>
    <row r="216" s="150" customFormat="1" x14ac:dyDescent="0.2"/>
    <row r="217" s="150" customFormat="1" x14ac:dyDescent="0.2"/>
    <row r="218" s="150" customFormat="1" x14ac:dyDescent="0.2"/>
    <row r="219" s="150" customFormat="1" x14ac:dyDescent="0.2"/>
    <row r="220" s="150" customFormat="1" x14ac:dyDescent="0.2"/>
    <row r="221" s="150" customFormat="1" x14ac:dyDescent="0.2"/>
    <row r="222" s="150" customFormat="1" x14ac:dyDescent="0.2"/>
    <row r="223" s="150" customFormat="1" x14ac:dyDescent="0.2"/>
    <row r="224" s="150" customFormat="1" x14ac:dyDescent="0.2"/>
    <row r="225" s="150" customFormat="1" x14ac:dyDescent="0.2"/>
    <row r="226" s="150" customFormat="1" x14ac:dyDescent="0.2"/>
    <row r="227" s="150" customFormat="1" x14ac:dyDescent="0.2"/>
    <row r="228" s="150" customFormat="1" x14ac:dyDescent="0.2"/>
    <row r="229" s="150" customFormat="1" x14ac:dyDescent="0.2"/>
    <row r="230" s="150" customFormat="1" x14ac:dyDescent="0.2"/>
    <row r="231" s="150" customFormat="1" x14ac:dyDescent="0.2"/>
    <row r="232" s="150" customFormat="1" x14ac:dyDescent="0.2"/>
    <row r="233" s="150" customFormat="1" x14ac:dyDescent="0.2"/>
    <row r="234" s="150" customFormat="1" x14ac:dyDescent="0.2"/>
    <row r="235" s="150" customFormat="1" x14ac:dyDescent="0.2"/>
    <row r="236" s="150" customFormat="1" x14ac:dyDescent="0.2"/>
    <row r="237" s="150" customFormat="1" x14ac:dyDescent="0.2"/>
    <row r="238" s="150" customFormat="1" x14ac:dyDescent="0.2"/>
    <row r="239" s="150" customFormat="1" x14ac:dyDescent="0.2"/>
    <row r="240" s="150" customFormat="1" x14ac:dyDescent="0.2"/>
    <row r="241" s="150" customFormat="1" x14ac:dyDescent="0.2"/>
    <row r="242" s="150" customFormat="1" x14ac:dyDescent="0.2"/>
    <row r="243" s="150" customFormat="1" x14ac:dyDescent="0.2"/>
    <row r="244" s="150" customFormat="1" x14ac:dyDescent="0.2"/>
    <row r="245" s="150" customFormat="1" x14ac:dyDescent="0.2"/>
    <row r="246" s="150" customFormat="1" x14ac:dyDescent="0.2"/>
    <row r="247" s="150" customFormat="1" x14ac:dyDescent="0.2"/>
    <row r="248" s="150" customFormat="1" x14ac:dyDescent="0.2"/>
    <row r="249" s="150" customFormat="1" x14ac:dyDescent="0.2"/>
    <row r="250" s="150" customFormat="1" x14ac:dyDescent="0.2"/>
    <row r="251" s="150" customFormat="1" x14ac:dyDescent="0.2"/>
    <row r="252" s="150" customFormat="1" x14ac:dyDescent="0.2"/>
    <row r="253" s="150" customFormat="1" x14ac:dyDescent="0.2"/>
    <row r="254" s="150" customFormat="1" x14ac:dyDescent="0.2"/>
    <row r="255" s="150" customFormat="1" x14ac:dyDescent="0.2"/>
    <row r="256" s="150" customFormat="1" x14ac:dyDescent="0.2"/>
    <row r="257" s="150" customFormat="1" x14ac:dyDescent="0.2"/>
    <row r="258" s="150" customFormat="1" x14ac:dyDescent="0.2"/>
    <row r="259" s="150" customFormat="1" x14ac:dyDescent="0.2"/>
    <row r="260" s="150" customFormat="1" x14ac:dyDescent="0.2"/>
    <row r="261" s="150" customFormat="1" x14ac:dyDescent="0.2"/>
    <row r="262" s="26" customFormat="1" x14ac:dyDescent="0.2"/>
    <row r="263" s="26" customFormat="1" x14ac:dyDescent="0.2"/>
    <row r="264" s="26" customFormat="1" x14ac:dyDescent="0.2"/>
    <row r="265" s="26" customFormat="1" x14ac:dyDescent="0.2"/>
    <row r="266" s="26" customFormat="1" x14ac:dyDescent="0.2"/>
    <row r="267" s="26" customFormat="1" x14ac:dyDescent="0.2"/>
    <row r="268" s="26" customFormat="1" x14ac:dyDescent="0.2"/>
    <row r="269" s="26" customFormat="1" x14ac:dyDescent="0.2"/>
    <row r="270" s="26" customFormat="1" x14ac:dyDescent="0.2"/>
    <row r="271" s="26" customFormat="1" x14ac:dyDescent="0.2"/>
    <row r="272" s="26" customFormat="1" x14ac:dyDescent="0.2"/>
    <row r="273" s="26" customFormat="1" x14ac:dyDescent="0.2"/>
    <row r="274" s="26" customFormat="1" x14ac:dyDescent="0.2"/>
    <row r="275" s="26" customFormat="1" x14ac:dyDescent="0.2"/>
    <row r="276" s="26" customFormat="1" x14ac:dyDescent="0.2"/>
    <row r="277" s="26" customFormat="1" x14ac:dyDescent="0.2"/>
    <row r="278" s="26" customFormat="1" x14ac:dyDescent="0.2"/>
    <row r="279" s="26" customFormat="1" x14ac:dyDescent="0.2"/>
    <row r="280" s="26" customFormat="1" x14ac:dyDescent="0.2"/>
    <row r="281" s="26" customFormat="1" x14ac:dyDescent="0.2"/>
    <row r="282" s="26" customFormat="1" x14ac:dyDescent="0.2"/>
    <row r="283" s="26" customFormat="1" x14ac:dyDescent="0.2"/>
    <row r="284" s="26" customFormat="1" x14ac:dyDescent="0.2"/>
    <row r="285" s="26" customFormat="1" x14ac:dyDescent="0.2"/>
    <row r="286" s="26" customFormat="1" x14ac:dyDescent="0.2"/>
    <row r="287" s="26" customFormat="1" x14ac:dyDescent="0.2"/>
    <row r="288" s="26" customFormat="1" x14ac:dyDescent="0.2"/>
    <row r="289" s="26" customFormat="1" x14ac:dyDescent="0.2"/>
    <row r="290" s="26" customFormat="1" x14ac:dyDescent="0.2"/>
    <row r="291" s="26" customFormat="1" x14ac:dyDescent="0.2"/>
    <row r="292" s="26" customFormat="1" x14ac:dyDescent="0.2"/>
    <row r="293" s="26" customFormat="1" x14ac:dyDescent="0.2"/>
    <row r="294" s="26" customFormat="1" x14ac:dyDescent="0.2"/>
    <row r="295" s="26" customFormat="1" x14ac:dyDescent="0.2"/>
    <row r="296" s="26" customFormat="1" x14ac:dyDescent="0.2"/>
    <row r="297" s="26" customFormat="1" x14ac:dyDescent="0.2"/>
    <row r="298" s="26" customFormat="1" x14ac:dyDescent="0.2"/>
    <row r="299" s="26" customFormat="1" x14ac:dyDescent="0.2"/>
    <row r="300" s="26" customFormat="1" x14ac:dyDescent="0.2"/>
    <row r="301" s="26" customFormat="1" x14ac:dyDescent="0.2"/>
    <row r="302" s="26" customFormat="1" x14ac:dyDescent="0.2"/>
    <row r="303" s="26" customFormat="1" x14ac:dyDescent="0.2"/>
    <row r="304" s="26" customFormat="1" x14ac:dyDescent="0.2"/>
    <row r="305" s="26" customFormat="1" x14ac:dyDescent="0.2"/>
    <row r="306" s="26" customFormat="1" x14ac:dyDescent="0.2"/>
    <row r="307" s="26" customFormat="1" x14ac:dyDescent="0.2"/>
    <row r="308" s="26" customFormat="1" x14ac:dyDescent="0.2"/>
    <row r="309" s="26" customFormat="1" x14ac:dyDescent="0.2"/>
    <row r="310" s="26" customFormat="1" x14ac:dyDescent="0.2"/>
    <row r="311" s="26" customFormat="1" x14ac:dyDescent="0.2"/>
    <row r="312" s="26" customFormat="1" x14ac:dyDescent="0.2"/>
    <row r="313" s="26" customFormat="1" x14ac:dyDescent="0.2"/>
    <row r="314" s="26" customFormat="1" x14ac:dyDescent="0.2"/>
    <row r="315" s="26" customFormat="1" x14ac:dyDescent="0.2"/>
    <row r="316" s="26" customFormat="1" x14ac:dyDescent="0.2"/>
    <row r="317" s="26" customFormat="1" x14ac:dyDescent="0.2"/>
    <row r="318" s="26" customFormat="1" x14ac:dyDescent="0.2"/>
    <row r="319" s="26" customFormat="1" x14ac:dyDescent="0.2"/>
    <row r="320" s="26" customFormat="1" x14ac:dyDescent="0.2"/>
    <row r="321" s="26" customFormat="1" x14ac:dyDescent="0.2"/>
    <row r="322" s="26" customFormat="1" x14ac:dyDescent="0.2"/>
    <row r="323" s="26" customFormat="1" x14ac:dyDescent="0.2"/>
    <row r="324" s="26" customFormat="1" x14ac:dyDescent="0.2"/>
    <row r="325" s="26" customFormat="1" x14ac:dyDescent="0.2"/>
    <row r="326" s="26" customFormat="1" x14ac:dyDescent="0.2"/>
    <row r="327" s="26" customFormat="1" x14ac:dyDescent="0.2"/>
    <row r="328" s="26" customFormat="1" x14ac:dyDescent="0.2"/>
    <row r="329" s="26" customFormat="1" x14ac:dyDescent="0.2"/>
    <row r="330" s="26" customFormat="1" x14ac:dyDescent="0.2"/>
    <row r="331" s="26" customFormat="1" x14ac:dyDescent="0.2"/>
    <row r="332" s="26" customFormat="1" x14ac:dyDescent="0.2"/>
    <row r="333" s="26" customFormat="1" x14ac:dyDescent="0.2"/>
    <row r="334" s="26" customFormat="1" x14ac:dyDescent="0.2"/>
    <row r="335" s="26" customFormat="1" x14ac:dyDescent="0.2"/>
    <row r="336" s="26" customFormat="1" x14ac:dyDescent="0.2"/>
    <row r="337" s="26" customFormat="1" x14ac:dyDescent="0.2"/>
    <row r="338" s="26" customFormat="1" x14ac:dyDescent="0.2"/>
    <row r="339" s="26" customFormat="1" x14ac:dyDescent="0.2"/>
    <row r="340" s="26" customFormat="1" x14ac:dyDescent="0.2"/>
    <row r="341" s="26" customFormat="1" x14ac:dyDescent="0.2"/>
    <row r="342" s="26" customFormat="1" x14ac:dyDescent="0.2"/>
    <row r="343" s="26" customFormat="1" x14ac:dyDescent="0.2"/>
    <row r="344" s="26" customFormat="1" x14ac:dyDescent="0.2"/>
    <row r="345" s="26" customFormat="1" x14ac:dyDescent="0.2"/>
    <row r="346" s="26" customFormat="1" x14ac:dyDescent="0.2"/>
    <row r="347" s="26" customFormat="1" x14ac:dyDescent="0.2"/>
    <row r="348" s="26" customFormat="1" x14ac:dyDescent="0.2"/>
    <row r="349" s="26" customFormat="1" x14ac:dyDescent="0.2"/>
    <row r="350" s="26" customFormat="1" x14ac:dyDescent="0.2"/>
    <row r="351" s="26" customFormat="1" x14ac:dyDescent="0.2"/>
    <row r="352" s="26" customFormat="1" x14ac:dyDescent="0.2"/>
    <row r="353" s="26" customFormat="1" x14ac:dyDescent="0.2"/>
    <row r="354" s="26" customFormat="1" x14ac:dyDescent="0.2"/>
    <row r="355" s="26" customFormat="1" x14ac:dyDescent="0.2"/>
    <row r="356" s="26" customFormat="1" x14ac:dyDescent="0.2"/>
    <row r="357" s="26" customFormat="1" x14ac:dyDescent="0.2"/>
    <row r="358" s="26" customFormat="1" x14ac:dyDescent="0.2"/>
    <row r="359" s="26" customFormat="1" x14ac:dyDescent="0.2"/>
    <row r="360" s="26" customFormat="1" x14ac:dyDescent="0.2"/>
    <row r="361" s="26" customFormat="1" x14ac:dyDescent="0.2"/>
    <row r="362" s="26" customFormat="1" x14ac:dyDescent="0.2"/>
    <row r="363" s="26" customFormat="1" x14ac:dyDescent="0.2"/>
    <row r="364" s="26" customFormat="1" x14ac:dyDescent="0.2"/>
    <row r="365" s="26" customFormat="1" x14ac:dyDescent="0.2"/>
    <row r="366" s="26" customFormat="1" x14ac:dyDescent="0.2"/>
    <row r="367" s="26" customFormat="1" x14ac:dyDescent="0.2"/>
    <row r="368" s="26" customFormat="1" x14ac:dyDescent="0.2"/>
    <row r="369" s="26" customFormat="1" x14ac:dyDescent="0.2"/>
    <row r="370" s="26" customFormat="1" x14ac:dyDescent="0.2"/>
    <row r="371" s="26" customFormat="1" x14ac:dyDescent="0.2"/>
    <row r="372" s="26" customFormat="1" x14ac:dyDescent="0.2"/>
    <row r="373" s="26" customFormat="1" x14ac:dyDescent="0.2"/>
    <row r="374" s="26" customFormat="1" x14ac:dyDescent="0.2"/>
    <row r="375" s="26" customFormat="1" x14ac:dyDescent="0.2"/>
    <row r="376" s="26" customFormat="1" x14ac:dyDescent="0.2"/>
    <row r="377" s="26" customFormat="1" x14ac:dyDescent="0.2"/>
    <row r="378" s="26" customFormat="1" x14ac:dyDescent="0.2"/>
    <row r="379" s="26" customFormat="1" x14ac:dyDescent="0.2"/>
    <row r="380" s="26" customFormat="1" x14ac:dyDescent="0.2"/>
    <row r="381" s="26" customFormat="1" x14ac:dyDescent="0.2"/>
    <row r="382" s="26" customFormat="1" x14ac:dyDescent="0.2"/>
    <row r="383" s="26" customFormat="1" x14ac:dyDescent="0.2"/>
    <row r="384" s="26" customFormat="1" x14ac:dyDescent="0.2"/>
    <row r="385" s="26" customFormat="1" x14ac:dyDescent="0.2"/>
    <row r="386" s="26" customFormat="1" x14ac:dyDescent="0.2"/>
    <row r="387" s="26" customFormat="1" x14ac:dyDescent="0.2"/>
    <row r="388" s="26" customFormat="1" x14ac:dyDescent="0.2"/>
    <row r="389" s="26" customFormat="1" x14ac:dyDescent="0.2"/>
    <row r="390" s="26" customFormat="1" x14ac:dyDescent="0.2"/>
    <row r="391" s="26" customFormat="1" x14ac:dyDescent="0.2"/>
    <row r="392" s="26" customFormat="1" x14ac:dyDescent="0.2"/>
    <row r="393" s="26" customFormat="1" x14ac:dyDescent="0.2"/>
    <row r="394" s="26" customFormat="1" x14ac:dyDescent="0.2"/>
    <row r="395" s="26" customFormat="1" x14ac:dyDescent="0.2"/>
    <row r="396" s="26" customFormat="1" x14ac:dyDescent="0.2"/>
    <row r="397" s="26" customFormat="1" x14ac:dyDescent="0.2"/>
    <row r="398" s="26" customFormat="1" x14ac:dyDescent="0.2"/>
    <row r="399" s="26" customFormat="1" x14ac:dyDescent="0.2"/>
    <row r="400" s="26" customFormat="1" x14ac:dyDescent="0.2"/>
    <row r="401" s="26" customFormat="1" x14ac:dyDescent="0.2"/>
    <row r="402" s="26" customFormat="1" x14ac:dyDescent="0.2"/>
    <row r="403" s="26" customFormat="1" x14ac:dyDescent="0.2"/>
    <row r="404" s="26" customFormat="1" x14ac:dyDescent="0.2"/>
    <row r="405" s="26" customFormat="1" x14ac:dyDescent="0.2"/>
    <row r="406" s="26" customFormat="1" x14ac:dyDescent="0.2"/>
    <row r="407" s="26" customFormat="1" x14ac:dyDescent="0.2"/>
    <row r="408" s="26" customFormat="1" x14ac:dyDescent="0.2"/>
    <row r="409" s="26" customFormat="1" x14ac:dyDescent="0.2"/>
    <row r="410" s="26" customFormat="1" x14ac:dyDescent="0.2"/>
    <row r="411" s="26" customFormat="1" x14ac:dyDescent="0.2"/>
    <row r="412" s="26" customFormat="1" x14ac:dyDescent="0.2"/>
    <row r="413" s="26" customFormat="1" x14ac:dyDescent="0.2"/>
    <row r="414" s="26" customFormat="1" x14ac:dyDescent="0.2"/>
    <row r="415" s="26" customFormat="1" x14ac:dyDescent="0.2"/>
    <row r="416" s="26" customFormat="1" x14ac:dyDescent="0.2"/>
    <row r="417" s="26" customFormat="1" x14ac:dyDescent="0.2"/>
    <row r="418" s="26" customFormat="1" x14ac:dyDescent="0.2"/>
    <row r="419" s="26" customFormat="1" x14ac:dyDescent="0.2"/>
    <row r="420" s="26" customFormat="1" x14ac:dyDescent="0.2"/>
    <row r="421" s="26" customFormat="1" x14ac:dyDescent="0.2"/>
    <row r="422" s="26" customFormat="1" x14ac:dyDescent="0.2"/>
    <row r="423" s="26" customFormat="1" x14ac:dyDescent="0.2"/>
    <row r="424" s="26" customFormat="1" x14ac:dyDescent="0.2"/>
    <row r="425" s="26" customFormat="1" x14ac:dyDescent="0.2"/>
    <row r="426" s="26" customFormat="1" x14ac:dyDescent="0.2"/>
    <row r="427" s="26" customFormat="1" x14ac:dyDescent="0.2"/>
    <row r="428" s="26" customFormat="1" x14ac:dyDescent="0.2"/>
    <row r="429" s="26" customFormat="1" x14ac:dyDescent="0.2"/>
    <row r="430" s="26" customFormat="1" x14ac:dyDescent="0.2"/>
    <row r="431" s="26" customFormat="1" x14ac:dyDescent="0.2"/>
    <row r="432" s="26" customFormat="1" x14ac:dyDescent="0.2"/>
    <row r="433" s="26" customFormat="1" x14ac:dyDescent="0.2"/>
    <row r="434" s="26" customFormat="1" x14ac:dyDescent="0.2"/>
    <row r="435" s="26" customFormat="1" x14ac:dyDescent="0.2"/>
    <row r="436" s="26" customFormat="1" x14ac:dyDescent="0.2"/>
    <row r="437" s="26" customFormat="1" x14ac:dyDescent="0.2"/>
    <row r="438" s="26" customFormat="1" x14ac:dyDescent="0.2"/>
  </sheetData>
  <mergeCells count="2">
    <mergeCell ref="A1:F1"/>
    <mergeCell ref="A16:E16"/>
  </mergeCells>
  <pageMargins left="0.90551181102362199" right="0.70866141732283505" top="1.14173228346457" bottom="0.74803149606299202" header="0.31496062992126" footer="0.31496062992126"/>
  <pageSetup paperSize="9" scale="59" orientation="portrait" horizontalDpi="2400" verticalDpi="2400" r:id="rId1"/>
  <headerFooter>
    <oddHeader>&amp;C&amp;"Arial,Bold"&amp;14PROJECT:- PLOT NO. 05,  JOHAR BOULEVARD, SECTOR - C,  PHASE  V  D.H.A  ISLAMABAD.&amp;R&amp;"Arial,Bold" &amp;12UGWT</oddHeader>
    <oddFooter>2</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4"/>
  <dimension ref="A1:I438"/>
  <sheetViews>
    <sheetView workbookViewId="0"/>
  </sheetViews>
  <sheetFormatPr defaultRowHeight="12.75" x14ac:dyDescent="0.2"/>
  <cols>
    <col min="1" max="16384" width="9.140625" style="17"/>
  </cols>
  <sheetData>
    <row r="1" s="167" customFormat="1" ht="12.75" customHeight="1" x14ac:dyDescent="0.2"/>
    <row r="2" s="239" customFormat="1" ht="12.75" customHeight="1" x14ac:dyDescent="0.2"/>
    <row r="3" s="239" customFormat="1" ht="12.75" customHeight="1" x14ac:dyDescent="0.2"/>
    <row r="4" s="239" customFormat="1" ht="12.75" customHeight="1" x14ac:dyDescent="0.2"/>
    <row r="5" s="239" customFormat="1" ht="12.75" customHeight="1" x14ac:dyDescent="0.2"/>
    <row r="6" s="167" customFormat="1" ht="12.75" customHeight="1" x14ac:dyDescent="0.2"/>
    <row r="7" s="167" customFormat="1" ht="12.75" customHeight="1" x14ac:dyDescent="0.2"/>
    <row r="8" s="167" customFormat="1" ht="12.75" customHeight="1" x14ac:dyDescent="0.2"/>
    <row r="9" s="167" customFormat="1" ht="12.75" customHeight="1" x14ac:dyDescent="0.2"/>
    <row r="10" s="167" customFormat="1" ht="12.75" customHeight="1" x14ac:dyDescent="0.2"/>
    <row r="11" s="167" customFormat="1" ht="12.75" customHeight="1" x14ac:dyDescent="0.2"/>
    <row r="12" s="167" customFormat="1" ht="12.75" customHeight="1" x14ac:dyDescent="0.2"/>
    <row r="13" s="167" customFormat="1" ht="12.75" customHeight="1" x14ac:dyDescent="0.2"/>
    <row r="14" s="167" customFormat="1" x14ac:dyDescent="0.2"/>
    <row r="15" s="167" customFormat="1" x14ac:dyDescent="0.2"/>
    <row r="16" s="167" customFormat="1" x14ac:dyDescent="0.2"/>
    <row r="17" spans="1:9" s="167" customFormat="1" x14ac:dyDescent="0.2"/>
    <row r="18" spans="1:9" s="167" customFormat="1" ht="15.75" x14ac:dyDescent="0.25">
      <c r="A18" s="849" t="s">
        <v>57</v>
      </c>
      <c r="B18" s="849"/>
      <c r="C18" s="849"/>
      <c r="D18" s="849"/>
      <c r="E18" s="849"/>
      <c r="F18" s="849"/>
      <c r="G18" s="849"/>
      <c r="H18" s="849"/>
      <c r="I18" s="849"/>
    </row>
    <row r="19" spans="1:9" s="167" customFormat="1" ht="39" customHeight="1" x14ac:dyDescent="0.2">
      <c r="A19" s="851" t="s">
        <v>107</v>
      </c>
      <c r="B19" s="851"/>
      <c r="C19" s="851"/>
      <c r="D19" s="851"/>
      <c r="E19" s="851"/>
      <c r="F19" s="851"/>
      <c r="G19" s="851"/>
      <c r="H19" s="851"/>
      <c r="I19" s="851"/>
    </row>
    <row r="20" spans="1:9" s="167" customFormat="1" x14ac:dyDescent="0.2"/>
    <row r="21" spans="1:9" s="167" customFormat="1" x14ac:dyDescent="0.2"/>
    <row r="22" spans="1:9" s="167" customFormat="1" x14ac:dyDescent="0.2"/>
    <row r="23" spans="1:9" s="167" customFormat="1" x14ac:dyDescent="0.2"/>
    <row r="24" spans="1:9" s="167" customFormat="1" x14ac:dyDescent="0.2"/>
    <row r="25" spans="1:9" s="167" customFormat="1" x14ac:dyDescent="0.2">
      <c r="F25" s="169"/>
    </row>
    <row r="26" spans="1:9" s="167" customFormat="1" x14ac:dyDescent="0.2"/>
    <row r="27" spans="1:9" s="167" customFormat="1" x14ac:dyDescent="0.2"/>
    <row r="28" spans="1:9" s="167" customFormat="1" x14ac:dyDescent="0.2"/>
    <row r="29" spans="1:9" s="167" customFormat="1" x14ac:dyDescent="0.2"/>
    <row r="30" spans="1:9" s="167" customFormat="1" x14ac:dyDescent="0.2"/>
    <row r="31" spans="1:9" s="167" customFormat="1" x14ac:dyDescent="0.2"/>
    <row r="32" spans="1:9" s="167" customFormat="1" x14ac:dyDescent="0.2"/>
    <row r="33" s="167" customFormat="1" x14ac:dyDescent="0.2"/>
    <row r="34" s="167" customFormat="1" x14ac:dyDescent="0.2"/>
    <row r="35" s="167" customFormat="1" x14ac:dyDescent="0.2"/>
    <row r="36" s="167" customFormat="1" x14ac:dyDescent="0.2"/>
    <row r="37" s="167" customFormat="1" x14ac:dyDescent="0.2"/>
    <row r="38" s="167" customFormat="1" x14ac:dyDescent="0.2"/>
    <row r="39" s="167" customFormat="1" x14ac:dyDescent="0.2"/>
    <row r="40" s="167" customFormat="1" x14ac:dyDescent="0.2"/>
    <row r="41" s="167" customFormat="1" x14ac:dyDescent="0.2"/>
    <row r="42" s="167" customFormat="1" x14ac:dyDescent="0.2"/>
    <row r="43" s="167" customFormat="1" x14ac:dyDescent="0.2"/>
    <row r="44" s="167" customFormat="1" x14ac:dyDescent="0.2"/>
    <row r="45" s="167" customFormat="1" x14ac:dyDescent="0.2"/>
    <row r="46" s="167" customFormat="1" x14ac:dyDescent="0.2"/>
    <row r="47" s="167" customFormat="1" x14ac:dyDescent="0.2"/>
    <row r="48" s="167" customFormat="1" x14ac:dyDescent="0.2"/>
    <row r="49" s="167" customFormat="1" x14ac:dyDescent="0.2"/>
    <row r="50" s="167" customFormat="1" x14ac:dyDescent="0.2"/>
    <row r="51" s="167" customFormat="1" x14ac:dyDescent="0.2"/>
    <row r="52" s="167" customFormat="1" x14ac:dyDescent="0.2"/>
    <row r="53" s="167" customFormat="1" x14ac:dyDescent="0.2"/>
    <row r="54" s="167" customFormat="1" x14ac:dyDescent="0.2"/>
    <row r="55" s="167" customFormat="1" x14ac:dyDescent="0.2"/>
    <row r="56" s="167" customFormat="1" x14ac:dyDescent="0.2"/>
    <row r="57" s="167" customFormat="1" x14ac:dyDescent="0.2"/>
    <row r="58" s="167" customFormat="1" x14ac:dyDescent="0.2"/>
    <row r="59" s="167" customFormat="1" x14ac:dyDescent="0.2"/>
    <row r="60" s="167" customFormat="1" x14ac:dyDescent="0.2"/>
    <row r="61" s="167" customFormat="1" x14ac:dyDescent="0.2"/>
    <row r="62" s="167" customFormat="1" x14ac:dyDescent="0.2"/>
    <row r="63" s="167" customFormat="1" x14ac:dyDescent="0.2"/>
    <row r="64" s="167" customFormat="1" x14ac:dyDescent="0.2"/>
    <row r="65" s="167" customFormat="1" x14ac:dyDescent="0.2"/>
    <row r="66" s="167" customFormat="1" x14ac:dyDescent="0.2"/>
    <row r="67" s="167" customFormat="1" x14ac:dyDescent="0.2"/>
    <row r="68" s="167" customFormat="1" x14ac:dyDescent="0.2"/>
    <row r="69" s="167" customFormat="1" x14ac:dyDescent="0.2"/>
    <row r="70" s="167" customFormat="1" x14ac:dyDescent="0.2"/>
    <row r="71" s="167" customFormat="1" x14ac:dyDescent="0.2"/>
    <row r="72" s="167" customFormat="1" x14ac:dyDescent="0.2"/>
    <row r="73" s="167" customFormat="1" x14ac:dyDescent="0.2"/>
    <row r="74" s="167" customFormat="1" x14ac:dyDescent="0.2"/>
    <row r="75" s="167" customFormat="1" x14ac:dyDescent="0.2"/>
    <row r="76" s="167" customFormat="1" x14ac:dyDescent="0.2"/>
    <row r="77" s="167" customFormat="1" x14ac:dyDescent="0.2"/>
    <row r="78" s="167" customFormat="1" x14ac:dyDescent="0.2"/>
    <row r="79" s="167" customFormat="1" x14ac:dyDescent="0.2"/>
    <row r="80" s="167" customFormat="1" x14ac:dyDescent="0.2"/>
    <row r="81" s="167" customFormat="1" x14ac:dyDescent="0.2"/>
    <row r="82" s="167" customFormat="1" x14ac:dyDescent="0.2"/>
    <row r="83" s="167" customFormat="1" x14ac:dyDescent="0.2"/>
    <row r="84" s="167" customFormat="1" x14ac:dyDescent="0.2"/>
    <row r="85" s="167" customFormat="1" x14ac:dyDescent="0.2"/>
    <row r="86" s="167" customFormat="1" x14ac:dyDescent="0.2"/>
    <row r="87" s="167" customFormat="1" x14ac:dyDescent="0.2"/>
    <row r="88" s="167" customFormat="1" x14ac:dyDescent="0.2"/>
    <row r="89" s="167" customFormat="1" x14ac:dyDescent="0.2"/>
    <row r="90" s="167" customFormat="1" x14ac:dyDescent="0.2"/>
    <row r="91" s="167" customFormat="1" x14ac:dyDescent="0.2"/>
    <row r="92" s="167" customFormat="1" x14ac:dyDescent="0.2"/>
    <row r="93" s="167" customFormat="1" x14ac:dyDescent="0.2"/>
    <row r="94" s="167" customFormat="1" x14ac:dyDescent="0.2"/>
    <row r="95" s="167" customFormat="1" x14ac:dyDescent="0.2"/>
    <row r="96" s="167" customFormat="1" x14ac:dyDescent="0.2"/>
    <row r="97" s="167" customFormat="1" x14ac:dyDescent="0.2"/>
    <row r="98" s="167" customFormat="1" x14ac:dyDescent="0.2"/>
    <row r="99" s="167" customFormat="1" x14ac:dyDescent="0.2"/>
    <row r="100" s="167" customFormat="1" x14ac:dyDescent="0.2"/>
    <row r="101" s="167" customFormat="1" x14ac:dyDescent="0.2"/>
    <row r="102" s="167" customFormat="1" x14ac:dyDescent="0.2"/>
    <row r="103" s="167" customFormat="1" x14ac:dyDescent="0.2"/>
    <row r="104" s="167" customFormat="1" x14ac:dyDescent="0.2"/>
    <row r="105" s="167" customFormat="1" x14ac:dyDescent="0.2"/>
    <row r="106" s="167" customFormat="1" x14ac:dyDescent="0.2"/>
    <row r="107" s="167" customFormat="1" x14ac:dyDescent="0.2"/>
    <row r="108" s="167" customFormat="1" x14ac:dyDescent="0.2"/>
    <row r="109" s="167" customFormat="1" x14ac:dyDescent="0.2"/>
    <row r="110" s="167" customFormat="1" x14ac:dyDescent="0.2"/>
    <row r="111" s="167" customFormat="1" x14ac:dyDescent="0.2"/>
    <row r="112" s="167" customFormat="1" x14ac:dyDescent="0.2"/>
    <row r="113" s="167" customFormat="1" x14ac:dyDescent="0.2"/>
    <row r="114" s="167" customFormat="1" x14ac:dyDescent="0.2"/>
    <row r="115" s="167" customFormat="1" x14ac:dyDescent="0.2"/>
    <row r="116" s="167" customFormat="1" x14ac:dyDescent="0.2"/>
    <row r="117" s="167" customFormat="1" x14ac:dyDescent="0.2"/>
    <row r="118" s="167" customFormat="1" x14ac:dyDescent="0.2"/>
    <row r="119" s="167" customFormat="1" x14ac:dyDescent="0.2"/>
    <row r="120" s="167" customFormat="1" x14ac:dyDescent="0.2"/>
    <row r="121" s="167" customFormat="1" x14ac:dyDescent="0.2"/>
    <row r="122" s="167" customFormat="1" x14ac:dyDescent="0.2"/>
    <row r="123" s="167" customFormat="1" x14ac:dyDescent="0.2"/>
    <row r="124" s="167" customFormat="1" x14ac:dyDescent="0.2"/>
    <row r="125" s="167" customFormat="1" x14ac:dyDescent="0.2"/>
    <row r="126" s="167" customFormat="1" x14ac:dyDescent="0.2"/>
    <row r="127" s="167" customFormat="1" x14ac:dyDescent="0.2"/>
    <row r="128" s="167" customFormat="1" x14ac:dyDescent="0.2"/>
    <row r="129" s="167" customFormat="1" x14ac:dyDescent="0.2"/>
    <row r="130" s="167" customFormat="1" x14ac:dyDescent="0.2"/>
    <row r="131" s="167" customFormat="1" x14ac:dyDescent="0.2"/>
    <row r="132" s="167" customFormat="1" x14ac:dyDescent="0.2"/>
    <row r="133" s="167" customFormat="1" x14ac:dyDescent="0.2"/>
    <row r="134" s="167" customFormat="1" x14ac:dyDescent="0.2"/>
    <row r="135" s="167" customFormat="1" x14ac:dyDescent="0.2"/>
    <row r="136" s="167" customFormat="1" x14ac:dyDescent="0.2"/>
    <row r="137" s="167" customFormat="1" x14ac:dyDescent="0.2"/>
    <row r="138" s="167" customFormat="1" x14ac:dyDescent="0.2"/>
    <row r="139" s="167" customFormat="1" x14ac:dyDescent="0.2"/>
    <row r="140" s="167" customFormat="1" x14ac:dyDescent="0.2"/>
    <row r="141" s="167" customFormat="1" x14ac:dyDescent="0.2"/>
    <row r="142" s="167" customFormat="1" x14ac:dyDescent="0.2"/>
    <row r="143" s="167" customFormat="1" x14ac:dyDescent="0.2"/>
    <row r="144" s="167" customFormat="1" x14ac:dyDescent="0.2"/>
    <row r="145" s="167" customFormat="1" x14ac:dyDescent="0.2"/>
    <row r="146" s="167" customFormat="1" x14ac:dyDescent="0.2"/>
    <row r="147" s="167" customFormat="1" x14ac:dyDescent="0.2"/>
    <row r="148" s="167" customFormat="1" x14ac:dyDescent="0.2"/>
    <row r="149" s="167" customFormat="1" x14ac:dyDescent="0.2"/>
    <row r="150" s="167" customFormat="1" x14ac:dyDescent="0.2"/>
    <row r="151" s="167" customFormat="1" x14ac:dyDescent="0.2"/>
    <row r="152" s="167" customFormat="1" x14ac:dyDescent="0.2"/>
    <row r="153" s="167" customFormat="1" x14ac:dyDescent="0.2"/>
    <row r="154" s="167" customFormat="1" x14ac:dyDescent="0.2"/>
    <row r="155" s="167" customFormat="1" x14ac:dyDescent="0.2"/>
    <row r="156" s="167" customFormat="1" x14ac:dyDescent="0.2"/>
    <row r="157" s="167" customFormat="1" x14ac:dyDescent="0.2"/>
    <row r="158" s="167" customFormat="1" x14ac:dyDescent="0.2"/>
    <row r="159" s="167" customFormat="1" x14ac:dyDescent="0.2"/>
    <row r="160" s="167" customFormat="1" x14ac:dyDescent="0.2"/>
    <row r="161" s="167" customFormat="1" x14ac:dyDescent="0.2"/>
    <row r="162" s="167" customFormat="1" x14ac:dyDescent="0.2"/>
    <row r="163" s="167" customFormat="1" x14ac:dyDescent="0.2"/>
    <row r="164" s="167" customFormat="1" x14ac:dyDescent="0.2"/>
    <row r="165" s="167" customFormat="1" x14ac:dyDescent="0.2"/>
    <row r="166" s="167" customFormat="1" x14ac:dyDescent="0.2"/>
    <row r="167" s="167" customFormat="1" x14ac:dyDescent="0.2"/>
    <row r="168" s="167" customFormat="1" x14ac:dyDescent="0.2"/>
    <row r="169" s="167" customFormat="1" x14ac:dyDescent="0.2"/>
    <row r="170" s="167" customFormat="1" x14ac:dyDescent="0.2"/>
    <row r="171" s="167" customFormat="1" x14ac:dyDescent="0.2"/>
    <row r="172" s="167" customFormat="1" x14ac:dyDescent="0.2"/>
    <row r="173" s="167" customFormat="1" x14ac:dyDescent="0.2"/>
    <row r="174" s="167" customFormat="1" x14ac:dyDescent="0.2"/>
    <row r="175" s="167" customFormat="1" x14ac:dyDescent="0.2"/>
    <row r="176" s="167" customFormat="1" x14ac:dyDescent="0.2"/>
    <row r="177" s="167" customFormat="1" x14ac:dyDescent="0.2"/>
    <row r="178" s="167" customFormat="1" x14ac:dyDescent="0.2"/>
    <row r="179" s="167" customFormat="1" x14ac:dyDescent="0.2"/>
    <row r="180" s="167" customFormat="1" x14ac:dyDescent="0.2"/>
    <row r="181" s="167" customFormat="1" x14ac:dyDescent="0.2"/>
    <row r="182" s="167" customFormat="1" x14ac:dyDescent="0.2"/>
    <row r="183" s="167" customFormat="1" x14ac:dyDescent="0.2"/>
    <row r="184" s="167" customFormat="1" x14ac:dyDescent="0.2"/>
    <row r="185" s="167" customFormat="1" x14ac:dyDescent="0.2"/>
    <row r="186" s="167" customFormat="1" x14ac:dyDescent="0.2"/>
    <row r="187" s="167" customFormat="1" x14ac:dyDescent="0.2"/>
    <row r="188" s="167" customFormat="1" x14ac:dyDescent="0.2"/>
    <row r="189" s="167" customFormat="1" x14ac:dyDescent="0.2"/>
    <row r="190" s="167" customFormat="1" x14ac:dyDescent="0.2"/>
    <row r="191" s="167" customFormat="1" x14ac:dyDescent="0.2"/>
    <row r="192" s="167" customFormat="1" x14ac:dyDescent="0.2"/>
    <row r="193" s="167" customFormat="1" x14ac:dyDescent="0.2"/>
    <row r="194" s="167" customFormat="1" x14ac:dyDescent="0.2"/>
    <row r="195" s="167" customFormat="1" x14ac:dyDescent="0.2"/>
    <row r="196" s="167" customFormat="1" x14ac:dyDescent="0.2"/>
    <row r="197" s="167" customFormat="1" x14ac:dyDescent="0.2"/>
    <row r="198" s="167" customFormat="1" x14ac:dyDescent="0.2"/>
    <row r="199" s="167" customFormat="1" x14ac:dyDescent="0.2"/>
    <row r="200" s="167" customFormat="1" x14ac:dyDescent="0.2"/>
    <row r="201" s="167" customFormat="1" x14ac:dyDescent="0.2"/>
    <row r="202" s="167" customFormat="1" x14ac:dyDescent="0.2"/>
    <row r="203" s="167" customFormat="1" x14ac:dyDescent="0.2"/>
    <row r="204" s="167" customFormat="1" x14ac:dyDescent="0.2"/>
    <row r="205" s="167" customFormat="1" x14ac:dyDescent="0.2"/>
    <row r="206" s="167" customFormat="1" x14ac:dyDescent="0.2"/>
    <row r="207" s="167" customFormat="1" x14ac:dyDescent="0.2"/>
    <row r="208" s="167" customFormat="1" x14ac:dyDescent="0.2"/>
    <row r="209" s="167" customFormat="1" x14ac:dyDescent="0.2"/>
    <row r="210" s="167" customFormat="1" x14ac:dyDescent="0.2"/>
    <row r="211" s="167" customFormat="1" x14ac:dyDescent="0.2"/>
    <row r="212" s="167" customFormat="1" x14ac:dyDescent="0.2"/>
    <row r="213" s="167" customFormat="1" x14ac:dyDescent="0.2"/>
    <row r="214" s="167" customFormat="1" x14ac:dyDescent="0.2"/>
    <row r="215" s="167" customFormat="1" x14ac:dyDescent="0.2"/>
    <row r="216" s="167" customFormat="1" x14ac:dyDescent="0.2"/>
    <row r="217" s="167" customFormat="1" x14ac:dyDescent="0.2"/>
    <row r="218" s="167" customFormat="1" x14ac:dyDescent="0.2"/>
    <row r="219" s="167" customFormat="1" x14ac:dyDescent="0.2"/>
    <row r="220" s="167" customFormat="1" x14ac:dyDescent="0.2"/>
    <row r="221" s="167" customFormat="1" x14ac:dyDescent="0.2"/>
    <row r="222" s="167" customFormat="1" x14ac:dyDescent="0.2"/>
    <row r="223" s="167" customFormat="1" x14ac:dyDescent="0.2"/>
    <row r="224" s="167" customFormat="1" x14ac:dyDescent="0.2"/>
    <row r="225" s="167" customFormat="1" x14ac:dyDescent="0.2"/>
    <row r="226" s="167" customFormat="1" x14ac:dyDescent="0.2"/>
    <row r="227" s="167" customFormat="1" x14ac:dyDescent="0.2"/>
    <row r="228" s="167" customFormat="1" x14ac:dyDescent="0.2"/>
    <row r="229" s="167" customFormat="1" x14ac:dyDescent="0.2"/>
    <row r="230" s="167" customFormat="1" x14ac:dyDescent="0.2"/>
    <row r="231" s="167" customFormat="1" x14ac:dyDescent="0.2"/>
    <row r="232" s="167" customFormat="1" x14ac:dyDescent="0.2"/>
    <row r="233" s="167" customFormat="1" x14ac:dyDescent="0.2"/>
    <row r="234" s="167" customFormat="1" x14ac:dyDescent="0.2"/>
    <row r="235" s="167" customFormat="1" x14ac:dyDescent="0.2"/>
    <row r="236" s="167" customFormat="1" x14ac:dyDescent="0.2"/>
    <row r="237" s="167" customFormat="1" x14ac:dyDescent="0.2"/>
    <row r="238" s="167" customFormat="1" x14ac:dyDescent="0.2"/>
    <row r="239" s="167" customFormat="1" x14ac:dyDescent="0.2"/>
    <row r="240" s="167" customFormat="1" x14ac:dyDescent="0.2"/>
    <row r="241" s="167" customFormat="1" x14ac:dyDescent="0.2"/>
    <row r="242" s="167" customFormat="1" x14ac:dyDescent="0.2"/>
    <row r="243" s="167" customFormat="1" x14ac:dyDescent="0.2"/>
    <row r="244" s="167" customFormat="1" x14ac:dyDescent="0.2"/>
    <row r="245" s="167" customFormat="1" x14ac:dyDescent="0.2"/>
    <row r="246" s="167" customFormat="1" x14ac:dyDescent="0.2"/>
    <row r="247" s="167" customFormat="1" x14ac:dyDescent="0.2"/>
    <row r="248" s="167" customFormat="1" x14ac:dyDescent="0.2"/>
    <row r="249" s="167" customFormat="1" x14ac:dyDescent="0.2"/>
    <row r="250" s="167" customFormat="1" x14ac:dyDescent="0.2"/>
    <row r="251" s="167" customFormat="1" x14ac:dyDescent="0.2"/>
    <row r="252" s="167" customFormat="1" x14ac:dyDescent="0.2"/>
    <row r="253" s="167" customFormat="1" x14ac:dyDescent="0.2"/>
    <row r="254" s="167" customFormat="1" x14ac:dyDescent="0.2"/>
    <row r="255" s="167" customFormat="1" x14ac:dyDescent="0.2"/>
    <row r="256" s="167" customFormat="1" x14ac:dyDescent="0.2"/>
    <row r="257" s="167" customFormat="1" x14ac:dyDescent="0.2"/>
    <row r="258" s="167" customFormat="1" x14ac:dyDescent="0.2"/>
    <row r="259" s="167" customFormat="1" x14ac:dyDescent="0.2"/>
    <row r="260" s="167" customFormat="1" x14ac:dyDescent="0.2"/>
    <row r="261" s="167" customFormat="1" x14ac:dyDescent="0.2"/>
    <row r="262" s="87" customFormat="1" x14ac:dyDescent="0.2"/>
    <row r="263" s="87" customFormat="1" x14ac:dyDescent="0.2"/>
    <row r="264" s="87" customFormat="1" x14ac:dyDescent="0.2"/>
    <row r="265" s="87" customFormat="1" x14ac:dyDescent="0.2"/>
    <row r="266" s="87" customFormat="1" x14ac:dyDescent="0.2"/>
    <row r="267" s="87" customFormat="1" x14ac:dyDescent="0.2"/>
    <row r="268" s="87" customFormat="1" x14ac:dyDescent="0.2"/>
    <row r="269" s="87" customFormat="1" x14ac:dyDescent="0.2"/>
    <row r="270" s="87" customFormat="1" x14ac:dyDescent="0.2"/>
    <row r="271" s="87" customFormat="1" x14ac:dyDescent="0.2"/>
    <row r="272" s="87" customFormat="1" x14ac:dyDescent="0.2"/>
    <row r="273" s="87" customFormat="1" x14ac:dyDescent="0.2"/>
    <row r="274" s="87" customFormat="1" x14ac:dyDescent="0.2"/>
    <row r="275" s="87" customFormat="1" x14ac:dyDescent="0.2"/>
    <row r="276" s="87" customFormat="1" x14ac:dyDescent="0.2"/>
    <row r="277" s="87" customFormat="1" x14ac:dyDescent="0.2"/>
    <row r="278" s="87" customFormat="1" x14ac:dyDescent="0.2"/>
    <row r="279" s="87" customFormat="1" x14ac:dyDescent="0.2"/>
    <row r="280" s="87" customFormat="1" x14ac:dyDescent="0.2"/>
    <row r="281" s="87" customFormat="1" x14ac:dyDescent="0.2"/>
    <row r="282" s="87" customFormat="1" x14ac:dyDescent="0.2"/>
    <row r="283" s="87" customFormat="1" x14ac:dyDescent="0.2"/>
    <row r="284" s="87" customFormat="1" x14ac:dyDescent="0.2"/>
    <row r="285" s="87" customFormat="1" x14ac:dyDescent="0.2"/>
    <row r="286" s="87" customFormat="1" x14ac:dyDescent="0.2"/>
    <row r="287" s="87" customFormat="1" x14ac:dyDescent="0.2"/>
    <row r="288" s="87" customFormat="1" x14ac:dyDescent="0.2"/>
    <row r="289" s="87" customFormat="1" x14ac:dyDescent="0.2"/>
    <row r="290" s="87" customFormat="1" x14ac:dyDescent="0.2"/>
    <row r="291" s="87" customFormat="1" x14ac:dyDescent="0.2"/>
    <row r="292" s="87" customFormat="1" x14ac:dyDescent="0.2"/>
    <row r="293" s="87" customFormat="1" x14ac:dyDescent="0.2"/>
    <row r="294" s="87" customFormat="1" x14ac:dyDescent="0.2"/>
    <row r="295" s="87" customFormat="1" x14ac:dyDescent="0.2"/>
    <row r="296" s="87" customFormat="1" x14ac:dyDescent="0.2"/>
    <row r="297" s="87" customFormat="1" x14ac:dyDescent="0.2"/>
    <row r="298" s="87" customFormat="1" x14ac:dyDescent="0.2"/>
    <row r="299" s="87" customFormat="1" x14ac:dyDescent="0.2"/>
    <row r="300" s="87" customFormat="1" x14ac:dyDescent="0.2"/>
    <row r="301" s="87" customFormat="1" x14ac:dyDescent="0.2"/>
    <row r="302" s="87" customFormat="1" x14ac:dyDescent="0.2"/>
    <row r="303" s="87" customFormat="1" x14ac:dyDescent="0.2"/>
    <row r="304" s="87" customFormat="1" x14ac:dyDescent="0.2"/>
    <row r="305" s="87" customFormat="1" x14ac:dyDescent="0.2"/>
    <row r="306" s="87" customFormat="1" x14ac:dyDescent="0.2"/>
    <row r="307" s="87" customFormat="1" x14ac:dyDescent="0.2"/>
    <row r="308" s="87" customFormat="1" x14ac:dyDescent="0.2"/>
    <row r="309" s="87" customFormat="1" x14ac:dyDescent="0.2"/>
    <row r="310" s="87" customFormat="1" x14ac:dyDescent="0.2"/>
    <row r="311" s="87" customFormat="1" x14ac:dyDescent="0.2"/>
    <row r="312" s="87" customFormat="1" x14ac:dyDescent="0.2"/>
    <row r="313" s="87" customFormat="1" x14ac:dyDescent="0.2"/>
    <row r="314" s="87" customFormat="1" x14ac:dyDescent="0.2"/>
    <row r="315" s="87" customFormat="1" x14ac:dyDescent="0.2"/>
    <row r="316" s="87" customFormat="1" x14ac:dyDescent="0.2"/>
    <row r="317" s="87" customFormat="1" x14ac:dyDescent="0.2"/>
    <row r="318" s="87" customFormat="1" x14ac:dyDescent="0.2"/>
    <row r="319" s="87" customFormat="1" x14ac:dyDescent="0.2"/>
    <row r="320" s="87" customFormat="1" x14ac:dyDescent="0.2"/>
    <row r="321" s="87" customFormat="1" x14ac:dyDescent="0.2"/>
    <row r="322" s="87" customFormat="1" x14ac:dyDescent="0.2"/>
    <row r="323" s="87" customFormat="1" x14ac:dyDescent="0.2"/>
    <row r="324" s="87" customFormat="1" x14ac:dyDescent="0.2"/>
    <row r="325" s="87" customFormat="1" x14ac:dyDescent="0.2"/>
    <row r="326" s="87" customFormat="1" x14ac:dyDescent="0.2"/>
    <row r="327" s="87" customFormat="1" x14ac:dyDescent="0.2"/>
    <row r="328" s="87" customFormat="1" x14ac:dyDescent="0.2"/>
    <row r="329" s="87" customFormat="1" x14ac:dyDescent="0.2"/>
    <row r="330" s="87" customFormat="1" x14ac:dyDescent="0.2"/>
    <row r="331" s="87" customFormat="1" x14ac:dyDescent="0.2"/>
    <row r="332" s="87" customFormat="1" x14ac:dyDescent="0.2"/>
    <row r="333" s="87" customFormat="1" x14ac:dyDescent="0.2"/>
    <row r="334" s="87" customFormat="1" x14ac:dyDescent="0.2"/>
    <row r="335" s="87" customFormat="1" x14ac:dyDescent="0.2"/>
    <row r="336" s="87" customFormat="1" x14ac:dyDescent="0.2"/>
    <row r="337" s="87" customFormat="1" x14ac:dyDescent="0.2"/>
    <row r="338" s="87" customFormat="1" x14ac:dyDescent="0.2"/>
    <row r="339" s="87" customFormat="1" x14ac:dyDescent="0.2"/>
    <row r="340" s="87" customFormat="1" x14ac:dyDescent="0.2"/>
    <row r="341" s="87" customFormat="1" x14ac:dyDescent="0.2"/>
    <row r="342" s="87" customFormat="1" x14ac:dyDescent="0.2"/>
    <row r="343" s="87" customFormat="1" x14ac:dyDescent="0.2"/>
    <row r="344" s="87" customFormat="1" x14ac:dyDescent="0.2"/>
    <row r="345" s="87" customFormat="1" x14ac:dyDescent="0.2"/>
    <row r="346" s="87" customFormat="1" x14ac:dyDescent="0.2"/>
    <row r="347" s="87" customFormat="1" x14ac:dyDescent="0.2"/>
    <row r="348" s="87" customFormat="1" x14ac:dyDescent="0.2"/>
    <row r="349" s="87" customFormat="1" x14ac:dyDescent="0.2"/>
    <row r="350" s="87" customFormat="1" x14ac:dyDescent="0.2"/>
    <row r="351" s="87" customFormat="1" x14ac:dyDescent="0.2"/>
    <row r="352" s="87" customFormat="1" x14ac:dyDescent="0.2"/>
    <row r="353" s="87" customFormat="1" x14ac:dyDescent="0.2"/>
    <row r="354" s="87" customFormat="1" x14ac:dyDescent="0.2"/>
    <row r="355" s="87" customFormat="1" x14ac:dyDescent="0.2"/>
    <row r="356" s="87" customFormat="1" x14ac:dyDescent="0.2"/>
    <row r="357" s="87" customFormat="1" x14ac:dyDescent="0.2"/>
    <row r="358" s="87" customFormat="1" x14ac:dyDescent="0.2"/>
    <row r="359" s="87" customFormat="1" x14ac:dyDescent="0.2"/>
    <row r="360" s="87" customFormat="1" x14ac:dyDescent="0.2"/>
    <row r="361" s="87" customFormat="1" x14ac:dyDescent="0.2"/>
    <row r="362" s="87" customFormat="1" x14ac:dyDescent="0.2"/>
    <row r="363" s="87" customFormat="1" x14ac:dyDescent="0.2"/>
    <row r="364" s="87" customFormat="1" x14ac:dyDescent="0.2"/>
    <row r="365" s="87" customFormat="1" x14ac:dyDescent="0.2"/>
    <row r="366" s="87" customFormat="1" x14ac:dyDescent="0.2"/>
    <row r="367" s="87" customFormat="1" x14ac:dyDescent="0.2"/>
    <row r="368" s="87" customFormat="1" x14ac:dyDescent="0.2"/>
    <row r="369" s="87" customFormat="1" x14ac:dyDescent="0.2"/>
    <row r="370" s="87" customFormat="1" x14ac:dyDescent="0.2"/>
    <row r="371" s="87" customFormat="1" x14ac:dyDescent="0.2"/>
    <row r="372" s="87" customFormat="1" x14ac:dyDescent="0.2"/>
    <row r="373" s="87" customFormat="1" x14ac:dyDescent="0.2"/>
    <row r="374" s="87" customFormat="1" x14ac:dyDescent="0.2"/>
    <row r="375" s="87" customFormat="1" x14ac:dyDescent="0.2"/>
    <row r="376" s="87" customFormat="1" x14ac:dyDescent="0.2"/>
    <row r="377" s="87" customFormat="1" x14ac:dyDescent="0.2"/>
    <row r="378" s="87" customFormat="1" x14ac:dyDescent="0.2"/>
    <row r="379" s="87" customFormat="1" x14ac:dyDescent="0.2"/>
    <row r="380" s="87" customFormat="1" x14ac:dyDescent="0.2"/>
    <row r="381" s="87" customFormat="1" x14ac:dyDescent="0.2"/>
    <row r="382" s="87" customFormat="1" x14ac:dyDescent="0.2"/>
    <row r="383" s="87" customFormat="1" x14ac:dyDescent="0.2"/>
    <row r="384" s="87" customFormat="1" x14ac:dyDescent="0.2"/>
    <row r="385" s="87" customFormat="1" x14ac:dyDescent="0.2"/>
    <row r="386" s="87" customFormat="1" x14ac:dyDescent="0.2"/>
    <row r="387" s="87" customFormat="1" x14ac:dyDescent="0.2"/>
    <row r="388" s="87" customFormat="1" x14ac:dyDescent="0.2"/>
    <row r="389" s="87" customFormat="1" x14ac:dyDescent="0.2"/>
    <row r="390" s="87" customFormat="1" x14ac:dyDescent="0.2"/>
    <row r="391" s="87" customFormat="1" x14ac:dyDescent="0.2"/>
    <row r="392" s="87" customFormat="1" x14ac:dyDescent="0.2"/>
    <row r="393" s="87" customFormat="1" x14ac:dyDescent="0.2"/>
    <row r="394" s="87" customFormat="1" x14ac:dyDescent="0.2"/>
    <row r="395" s="87" customFormat="1" x14ac:dyDescent="0.2"/>
    <row r="396" s="87" customFormat="1" x14ac:dyDescent="0.2"/>
    <row r="397" s="87" customFormat="1" x14ac:dyDescent="0.2"/>
    <row r="398" s="87" customFormat="1" x14ac:dyDescent="0.2"/>
    <row r="399" s="87" customFormat="1" x14ac:dyDescent="0.2"/>
    <row r="400" s="87" customFormat="1" x14ac:dyDescent="0.2"/>
    <row r="401" s="87" customFormat="1" x14ac:dyDescent="0.2"/>
    <row r="402" s="87" customFormat="1" x14ac:dyDescent="0.2"/>
    <row r="403" s="87" customFormat="1" x14ac:dyDescent="0.2"/>
    <row r="404" s="87" customFormat="1" x14ac:dyDescent="0.2"/>
    <row r="405" s="87" customFormat="1" x14ac:dyDescent="0.2"/>
    <row r="406" s="87" customFormat="1" x14ac:dyDescent="0.2"/>
    <row r="407" s="87" customFormat="1" x14ac:dyDescent="0.2"/>
    <row r="408" s="87" customFormat="1" x14ac:dyDescent="0.2"/>
    <row r="409" s="87" customFormat="1" x14ac:dyDescent="0.2"/>
    <row r="410" s="87" customFormat="1" x14ac:dyDescent="0.2"/>
    <row r="411" s="87" customFormat="1" x14ac:dyDescent="0.2"/>
    <row r="412" s="87" customFormat="1" x14ac:dyDescent="0.2"/>
    <row r="413" s="87" customFormat="1" x14ac:dyDescent="0.2"/>
    <row r="414" s="87" customFormat="1" x14ac:dyDescent="0.2"/>
    <row r="415" s="87" customFormat="1" x14ac:dyDescent="0.2"/>
    <row r="416" s="87" customFormat="1" x14ac:dyDescent="0.2"/>
    <row r="417" s="87" customFormat="1" x14ac:dyDescent="0.2"/>
    <row r="418" s="87" customFormat="1" x14ac:dyDescent="0.2"/>
    <row r="419" s="87" customFormat="1" x14ac:dyDescent="0.2"/>
    <row r="420" s="87" customFormat="1" x14ac:dyDescent="0.2"/>
    <row r="421" s="87" customFormat="1" x14ac:dyDescent="0.2"/>
    <row r="422" s="87" customFormat="1" x14ac:dyDescent="0.2"/>
    <row r="423" s="87" customFormat="1" x14ac:dyDescent="0.2"/>
    <row r="424" s="87" customFormat="1" x14ac:dyDescent="0.2"/>
    <row r="425" s="87" customFormat="1" x14ac:dyDescent="0.2"/>
    <row r="426" s="87" customFormat="1" x14ac:dyDescent="0.2"/>
    <row r="427" s="87" customFormat="1" x14ac:dyDescent="0.2"/>
    <row r="428" s="87" customFormat="1" x14ac:dyDescent="0.2"/>
    <row r="429" s="87" customFormat="1" x14ac:dyDescent="0.2"/>
    <row r="430" s="87" customFormat="1" x14ac:dyDescent="0.2"/>
    <row r="431" s="87" customFormat="1" x14ac:dyDescent="0.2"/>
    <row r="432" s="87" customFormat="1" x14ac:dyDescent="0.2"/>
    <row r="433" s="87" customFormat="1" x14ac:dyDescent="0.2"/>
    <row r="434" s="87" customFormat="1" x14ac:dyDescent="0.2"/>
    <row r="435" s="87" customFormat="1" x14ac:dyDescent="0.2"/>
    <row r="436" s="87" customFormat="1" x14ac:dyDescent="0.2"/>
    <row r="437" s="87" customFormat="1" x14ac:dyDescent="0.2"/>
    <row r="438" s="87" customFormat="1" x14ac:dyDescent="0.2"/>
  </sheetData>
  <mergeCells count="2">
    <mergeCell ref="A18:I18"/>
    <mergeCell ref="A19:I19"/>
  </mergeCells>
  <pageMargins left="0.9055118110236221" right="0.70866141732283472" top="1.9291338582677167" bottom="0.74803149606299213" header="0.31496062992125984" footer="0.31496062992125984"/>
  <pageSetup paperSize="9" orientation="portrait" horizontalDpi="2400" verticalDpi="2400" r:id="rId1"/>
  <headerFooter>
    <oddHeader xml:space="preserve">&amp;R&amp;"Arial,Bold" </oddHeader>
    <oddFooter>2</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5"/>
  <dimension ref="A1:Y438"/>
  <sheetViews>
    <sheetView workbookViewId="0">
      <selection sqref="A1:F1"/>
    </sheetView>
  </sheetViews>
  <sheetFormatPr defaultRowHeight="12.75" x14ac:dyDescent="0.2"/>
  <cols>
    <col min="1" max="1" width="8.7109375" customWidth="1"/>
    <col min="2" max="2" width="60.85546875" customWidth="1"/>
    <col min="3" max="3" width="11.5703125" customWidth="1"/>
    <col min="4" max="4" width="15.28515625" customWidth="1"/>
    <col min="5" max="5" width="17.28515625" customWidth="1"/>
    <col min="6" max="6" width="18.7109375" customWidth="1"/>
    <col min="7" max="17" width="5.7109375" hidden="1" customWidth="1"/>
    <col min="18" max="25" width="9.140625" hidden="1" customWidth="1"/>
    <col min="26" max="36" width="9.140625" customWidth="1"/>
  </cols>
  <sheetData>
    <row r="1" spans="1:12" s="128" customFormat="1" ht="22.5" customHeight="1" thickTop="1" x14ac:dyDescent="0.25">
      <c r="A1" s="822" t="s">
        <v>91</v>
      </c>
      <c r="B1" s="823"/>
      <c r="C1" s="823"/>
      <c r="D1" s="823"/>
      <c r="E1" s="823"/>
      <c r="F1" s="823"/>
      <c r="G1" s="126"/>
      <c r="H1" s="126"/>
      <c r="I1" s="126"/>
      <c r="J1" s="126"/>
      <c r="K1" s="126"/>
      <c r="L1" s="127"/>
    </row>
    <row r="2" spans="1:12" s="128" customFormat="1" ht="33.75" customHeight="1" x14ac:dyDescent="0.2">
      <c r="A2" s="129" t="s">
        <v>35</v>
      </c>
      <c r="B2" s="130" t="s">
        <v>36</v>
      </c>
      <c r="C2" s="130" t="s">
        <v>59</v>
      </c>
      <c r="D2" s="130" t="s">
        <v>37</v>
      </c>
      <c r="E2" s="131" t="s">
        <v>60</v>
      </c>
      <c r="F2" s="131" t="s">
        <v>56</v>
      </c>
      <c r="G2" s="132"/>
      <c r="H2" s="132"/>
      <c r="I2" s="132"/>
      <c r="J2" s="132"/>
      <c r="K2" s="132"/>
      <c r="L2" s="133"/>
    </row>
    <row r="3" spans="1:12" s="128" customFormat="1" ht="22.5" customHeight="1" x14ac:dyDescent="0.25">
      <c r="A3" s="251">
        <v>1</v>
      </c>
      <c r="B3" s="242" t="s">
        <v>108</v>
      </c>
      <c r="C3" s="242"/>
      <c r="D3" s="242"/>
      <c r="E3" s="252"/>
      <c r="F3" s="252"/>
      <c r="G3" s="132"/>
      <c r="H3" s="132"/>
      <c r="I3" s="132"/>
      <c r="J3" s="132"/>
      <c r="K3" s="132"/>
      <c r="L3" s="133"/>
    </row>
    <row r="4" spans="1:12" s="145" customFormat="1" ht="108" customHeight="1" x14ac:dyDescent="0.2">
      <c r="A4" s="140" t="s">
        <v>62</v>
      </c>
      <c r="B4" s="141" t="s">
        <v>106</v>
      </c>
      <c r="C4" s="142"/>
      <c r="D4" s="143"/>
      <c r="E4" s="143"/>
      <c r="F4" s="144"/>
      <c r="G4" s="135"/>
      <c r="H4" s="253"/>
      <c r="I4" s="135"/>
      <c r="J4" s="135"/>
      <c r="K4" s="135"/>
      <c r="L4" s="138"/>
    </row>
    <row r="5" spans="1:12" s="150" customFormat="1" ht="15" customHeight="1" x14ac:dyDescent="0.2">
      <c r="A5" s="146" t="s">
        <v>64</v>
      </c>
      <c r="B5" s="147" t="s">
        <v>46</v>
      </c>
      <c r="C5" s="142" t="s">
        <v>9</v>
      </c>
      <c r="D5" s="148">
        <f>'Septic Tank'!L8</f>
        <v>382.47</v>
      </c>
      <c r="E5" s="148">
        <v>9</v>
      </c>
      <c r="F5" s="144">
        <f t="shared" ref="F5:F14" si="0">D5*E5</f>
        <v>3442.2300000000005</v>
      </c>
      <c r="G5" s="149"/>
      <c r="H5" s="149"/>
      <c r="I5" s="149"/>
      <c r="J5" s="135"/>
      <c r="K5" s="135"/>
      <c r="L5" s="153"/>
    </row>
    <row r="6" spans="1:12" s="145" customFormat="1" ht="112.5" customHeight="1" x14ac:dyDescent="0.2">
      <c r="A6" s="140" t="s">
        <v>66</v>
      </c>
      <c r="B6" s="141" t="s">
        <v>70</v>
      </c>
      <c r="C6" s="142" t="s">
        <v>9</v>
      </c>
      <c r="D6" s="148">
        <f>'Septic Tank'!L12</f>
        <v>52.25</v>
      </c>
      <c r="E6" s="148">
        <v>30</v>
      </c>
      <c r="F6" s="144">
        <f t="shared" si="0"/>
        <v>1567.5</v>
      </c>
      <c r="G6" s="135"/>
      <c r="H6" s="135"/>
      <c r="I6" s="135"/>
      <c r="J6" s="135"/>
      <c r="K6" s="135"/>
      <c r="L6" s="138"/>
    </row>
    <row r="7" spans="1:12" s="145" customFormat="1" ht="93.75" customHeight="1" x14ac:dyDescent="0.2">
      <c r="A7" s="140" t="s">
        <v>68</v>
      </c>
      <c r="B7" s="141" t="s">
        <v>72</v>
      </c>
      <c r="C7" s="142"/>
      <c r="D7" s="151"/>
      <c r="E7" s="148"/>
      <c r="F7" s="144">
        <f t="shared" si="0"/>
        <v>0</v>
      </c>
      <c r="G7" s="135"/>
      <c r="H7" s="135"/>
      <c r="I7" s="135"/>
      <c r="J7" s="135"/>
      <c r="K7" s="135"/>
      <c r="L7" s="138"/>
    </row>
    <row r="8" spans="1:12" s="150" customFormat="1" ht="15" customHeight="1" x14ac:dyDescent="0.2">
      <c r="A8" s="146" t="s">
        <v>64</v>
      </c>
      <c r="B8" s="147" t="s">
        <v>73</v>
      </c>
      <c r="C8" s="142" t="s">
        <v>9</v>
      </c>
      <c r="D8" s="148">
        <f>'Septic Tank'!L16</f>
        <v>13.0625</v>
      </c>
      <c r="E8" s="148">
        <v>280</v>
      </c>
      <c r="F8" s="144">
        <f t="shared" si="0"/>
        <v>3657.5</v>
      </c>
      <c r="G8" s="149"/>
      <c r="H8" s="149"/>
      <c r="I8" s="149"/>
      <c r="J8" s="135"/>
      <c r="K8" s="135"/>
      <c r="L8" s="153"/>
    </row>
    <row r="9" spans="1:12" s="145" customFormat="1" ht="164.25" customHeight="1" x14ac:dyDescent="0.2">
      <c r="A9" s="140" t="s">
        <v>69</v>
      </c>
      <c r="B9" s="141" t="s">
        <v>121</v>
      </c>
      <c r="C9" s="142"/>
      <c r="D9" s="151"/>
      <c r="E9" s="148"/>
      <c r="F9" s="144">
        <f t="shared" si="0"/>
        <v>0</v>
      </c>
      <c r="G9" s="135"/>
      <c r="H9" s="135"/>
      <c r="I9" s="135"/>
      <c r="J9" s="135"/>
      <c r="K9" s="135"/>
      <c r="L9" s="138"/>
    </row>
    <row r="10" spans="1:12" s="150" customFormat="1" ht="15" customHeight="1" x14ac:dyDescent="0.2">
      <c r="A10" s="146" t="s">
        <v>64</v>
      </c>
      <c r="B10" s="147" t="s">
        <v>101</v>
      </c>
      <c r="C10" s="142" t="s">
        <v>9</v>
      </c>
      <c r="D10" s="148">
        <f>'Septic Tank'!L20</f>
        <v>26.125</v>
      </c>
      <c r="E10" s="148">
        <v>520</v>
      </c>
      <c r="F10" s="144">
        <f t="shared" si="0"/>
        <v>13585</v>
      </c>
      <c r="G10" s="149">
        <f>D10*1.75%</f>
        <v>0.45718750000000002</v>
      </c>
      <c r="H10" s="149">
        <v>223</v>
      </c>
      <c r="I10" s="149">
        <f>H10*G10</f>
        <v>101.95281250000001</v>
      </c>
      <c r="J10" s="135"/>
      <c r="K10" s="135"/>
      <c r="L10" s="153"/>
    </row>
    <row r="11" spans="1:12" s="150" customFormat="1" ht="15" customHeight="1" x14ac:dyDescent="0.2">
      <c r="A11" s="146" t="s">
        <v>75</v>
      </c>
      <c r="B11" s="147" t="s">
        <v>102</v>
      </c>
      <c r="C11" s="142" t="s">
        <v>9</v>
      </c>
      <c r="D11" s="148">
        <f>'Septic Tank'!L25</f>
        <v>88.92</v>
      </c>
      <c r="E11" s="148">
        <v>520</v>
      </c>
      <c r="F11" s="144">
        <f t="shared" si="0"/>
        <v>46238.400000000001</v>
      </c>
      <c r="G11" s="149">
        <f t="shared" ref="G11:G12" si="1">D11*1.75%</f>
        <v>1.5561000000000003</v>
      </c>
      <c r="H11" s="149">
        <v>223</v>
      </c>
      <c r="I11" s="149">
        <f t="shared" ref="I11:I12" si="2">H11*G11</f>
        <v>347.01030000000009</v>
      </c>
      <c r="J11" s="135"/>
      <c r="K11" s="135"/>
      <c r="L11" s="153"/>
    </row>
    <row r="12" spans="1:12" s="150" customFormat="1" ht="15" customHeight="1" x14ac:dyDescent="0.2">
      <c r="A12" s="146" t="s">
        <v>76</v>
      </c>
      <c r="B12" s="147" t="s">
        <v>103</v>
      </c>
      <c r="C12" s="142" t="s">
        <v>9</v>
      </c>
      <c r="D12" s="148">
        <f>'Septic Tank'!L29</f>
        <v>34.484999999999999</v>
      </c>
      <c r="E12" s="148">
        <v>520</v>
      </c>
      <c r="F12" s="144">
        <f t="shared" si="0"/>
        <v>17932.2</v>
      </c>
      <c r="G12" s="149">
        <f t="shared" si="1"/>
        <v>0.60348750000000007</v>
      </c>
      <c r="H12" s="149">
        <v>223</v>
      </c>
      <c r="I12" s="149">
        <f t="shared" si="2"/>
        <v>134.57771250000002</v>
      </c>
      <c r="J12" s="135">
        <f>SUM(I10:I12)</f>
        <v>583.54082500000004</v>
      </c>
      <c r="K12" s="135"/>
      <c r="L12" s="153"/>
    </row>
    <row r="13" spans="1:12" s="145" customFormat="1" ht="93.75" customHeight="1" x14ac:dyDescent="0.2">
      <c r="A13" s="140" t="s">
        <v>71</v>
      </c>
      <c r="B13" s="141" t="s">
        <v>80</v>
      </c>
      <c r="C13" s="142" t="s">
        <v>81</v>
      </c>
      <c r="D13" s="148">
        <f>J12</f>
        <v>583.54082500000004</v>
      </c>
      <c r="E13" s="148">
        <v>290</v>
      </c>
      <c r="F13" s="144">
        <f t="shared" si="0"/>
        <v>169226.83925000002</v>
      </c>
      <c r="G13" s="135"/>
      <c r="H13" s="135"/>
      <c r="I13" s="135"/>
      <c r="J13" s="135"/>
      <c r="K13" s="135"/>
      <c r="L13" s="138"/>
    </row>
    <row r="14" spans="1:12" s="145" customFormat="1" ht="46.5" customHeight="1" x14ac:dyDescent="0.2">
      <c r="A14" s="140" t="s">
        <v>74</v>
      </c>
      <c r="B14" s="141" t="s">
        <v>119</v>
      </c>
      <c r="C14" s="142" t="s">
        <v>18</v>
      </c>
      <c r="D14" s="148">
        <f>'Septic Tank'!L33</f>
        <v>128</v>
      </c>
      <c r="E14" s="148">
        <v>150</v>
      </c>
      <c r="F14" s="144">
        <f t="shared" si="0"/>
        <v>19200</v>
      </c>
      <c r="G14" s="135"/>
      <c r="H14" s="135"/>
      <c r="I14" s="135"/>
      <c r="J14" s="135"/>
      <c r="K14" s="135"/>
      <c r="L14" s="138"/>
    </row>
    <row r="15" spans="1:12" s="145" customFormat="1" ht="39.75" customHeight="1" x14ac:dyDescent="0.2">
      <c r="A15" s="140" t="s">
        <v>79</v>
      </c>
      <c r="B15" s="141" t="s">
        <v>104</v>
      </c>
      <c r="C15" s="142" t="s">
        <v>9</v>
      </c>
      <c r="D15" s="148">
        <f>'Septic Tank'!L37</f>
        <v>128</v>
      </c>
      <c r="E15" s="148">
        <v>150</v>
      </c>
      <c r="F15" s="144">
        <f>D15*E15</f>
        <v>19200</v>
      </c>
      <c r="G15" s="135"/>
      <c r="H15" s="135"/>
      <c r="I15" s="135"/>
      <c r="J15" s="135"/>
      <c r="K15" s="135"/>
      <c r="L15" s="138"/>
    </row>
    <row r="16" spans="1:12" s="150" customFormat="1" ht="24.95" customHeight="1" x14ac:dyDescent="0.2">
      <c r="A16" s="708" t="s">
        <v>109</v>
      </c>
      <c r="B16" s="709"/>
      <c r="C16" s="709"/>
      <c r="D16" s="709"/>
      <c r="E16" s="709"/>
      <c r="F16" s="154">
        <f>SUM(F4:F15)</f>
        <v>294049.66925000004</v>
      </c>
      <c r="G16" s="149"/>
      <c r="H16" s="149"/>
      <c r="I16" s="149"/>
      <c r="J16" s="135"/>
      <c r="K16" s="135"/>
      <c r="L16" s="153"/>
    </row>
    <row r="17" s="150" customFormat="1" x14ac:dyDescent="0.2"/>
    <row r="18" s="150" customFormat="1" x14ac:dyDescent="0.2"/>
    <row r="19" s="150" customFormat="1" x14ac:dyDescent="0.2"/>
    <row r="20" s="150" customFormat="1" x14ac:dyDescent="0.2"/>
    <row r="21" s="150" customFormat="1" x14ac:dyDescent="0.2"/>
    <row r="22" s="150" customFormat="1" x14ac:dyDescent="0.2"/>
    <row r="23" s="150" customFormat="1" x14ac:dyDescent="0.2"/>
    <row r="24" s="150" customFormat="1" x14ac:dyDescent="0.2"/>
    <row r="25" s="150" customFormat="1" x14ac:dyDescent="0.2"/>
    <row r="26" s="150" customFormat="1" x14ac:dyDescent="0.2"/>
    <row r="27" s="150" customFormat="1" x14ac:dyDescent="0.2"/>
    <row r="28" s="150" customFormat="1" x14ac:dyDescent="0.2"/>
    <row r="29" s="150" customFormat="1" x14ac:dyDescent="0.2"/>
    <row r="30" s="150" customFormat="1" x14ac:dyDescent="0.2"/>
    <row r="31" s="150" customFormat="1" x14ac:dyDescent="0.2"/>
    <row r="32" s="150" customFormat="1" x14ac:dyDescent="0.2"/>
    <row r="33" s="150" customFormat="1" x14ac:dyDescent="0.2"/>
    <row r="34" s="150" customFormat="1" x14ac:dyDescent="0.2"/>
    <row r="35" s="150" customFormat="1" x14ac:dyDescent="0.2"/>
    <row r="36" s="150" customFormat="1" x14ac:dyDescent="0.2"/>
    <row r="37" s="150" customFormat="1" x14ac:dyDescent="0.2"/>
    <row r="38" s="150" customFormat="1" x14ac:dyDescent="0.2"/>
    <row r="39" s="150" customFormat="1" x14ac:dyDescent="0.2"/>
    <row r="40" s="150" customFormat="1" x14ac:dyDescent="0.2"/>
    <row r="41" s="150" customFormat="1" x14ac:dyDescent="0.2"/>
    <row r="42" s="150" customFormat="1" x14ac:dyDescent="0.2"/>
    <row r="43" s="150" customFormat="1" x14ac:dyDescent="0.2"/>
    <row r="44" s="150" customFormat="1" x14ac:dyDescent="0.2"/>
    <row r="45" s="150" customFormat="1" x14ac:dyDescent="0.2"/>
    <row r="46" s="150" customFormat="1" x14ac:dyDescent="0.2"/>
    <row r="47" s="150" customFormat="1" x14ac:dyDescent="0.2"/>
    <row r="48" s="150" customFormat="1" x14ac:dyDescent="0.2"/>
    <row r="49" s="150" customFormat="1" x14ac:dyDescent="0.2"/>
    <row r="50" s="150" customFormat="1" x14ac:dyDescent="0.2"/>
    <row r="51" s="150" customFormat="1" x14ac:dyDescent="0.2"/>
    <row r="52" s="150" customFormat="1" x14ac:dyDescent="0.2"/>
    <row r="53" s="150" customFormat="1" x14ac:dyDescent="0.2"/>
    <row r="54" s="150" customFormat="1" x14ac:dyDescent="0.2"/>
    <row r="55" s="150" customFormat="1" x14ac:dyDescent="0.2"/>
    <row r="56" s="150" customFormat="1" x14ac:dyDescent="0.2"/>
    <row r="57" s="150" customFormat="1" x14ac:dyDescent="0.2"/>
    <row r="58" s="150" customFormat="1" x14ac:dyDescent="0.2"/>
    <row r="59" s="150" customFormat="1" x14ac:dyDescent="0.2"/>
    <row r="60" s="150" customFormat="1" x14ac:dyDescent="0.2"/>
    <row r="61" s="150" customFormat="1" x14ac:dyDescent="0.2"/>
    <row r="62" s="150" customFormat="1" x14ac:dyDescent="0.2"/>
    <row r="63" s="150" customFormat="1" x14ac:dyDescent="0.2"/>
    <row r="64" s="150" customFormat="1" x14ac:dyDescent="0.2"/>
    <row r="65" s="150" customFormat="1" x14ac:dyDescent="0.2"/>
    <row r="66" s="150" customFormat="1" x14ac:dyDescent="0.2"/>
    <row r="67" s="150" customFormat="1" x14ac:dyDescent="0.2"/>
    <row r="68" s="150" customFormat="1" x14ac:dyDescent="0.2"/>
    <row r="69" s="150" customFormat="1" x14ac:dyDescent="0.2"/>
    <row r="70" s="150" customFormat="1" x14ac:dyDescent="0.2"/>
    <row r="71" s="150" customFormat="1" x14ac:dyDescent="0.2"/>
    <row r="72" s="150" customFormat="1" x14ac:dyDescent="0.2"/>
    <row r="73" s="150" customFormat="1" x14ac:dyDescent="0.2"/>
    <row r="74" s="150" customFormat="1" x14ac:dyDescent="0.2"/>
    <row r="75" s="150" customFormat="1" x14ac:dyDescent="0.2"/>
    <row r="76" s="150" customFormat="1" x14ac:dyDescent="0.2"/>
    <row r="77" s="150" customFormat="1" x14ac:dyDescent="0.2"/>
    <row r="78" s="150" customFormat="1" x14ac:dyDescent="0.2"/>
    <row r="79" s="150" customFormat="1" x14ac:dyDescent="0.2"/>
    <row r="80" s="150" customFormat="1" x14ac:dyDescent="0.2"/>
    <row r="81" s="150" customFormat="1" x14ac:dyDescent="0.2"/>
    <row r="82" s="150" customFormat="1" x14ac:dyDescent="0.2"/>
    <row r="83" s="150" customFormat="1" x14ac:dyDescent="0.2"/>
    <row r="84" s="150" customFormat="1" x14ac:dyDescent="0.2"/>
    <row r="85" s="150" customFormat="1" x14ac:dyDescent="0.2"/>
    <row r="86" s="150" customFormat="1" x14ac:dyDescent="0.2"/>
    <row r="87" s="150" customFormat="1" x14ac:dyDescent="0.2"/>
    <row r="88" s="150" customFormat="1" x14ac:dyDescent="0.2"/>
    <row r="89" s="150" customFormat="1" x14ac:dyDescent="0.2"/>
    <row r="90" s="150" customFormat="1" x14ac:dyDescent="0.2"/>
    <row r="91" s="150" customFormat="1" x14ac:dyDescent="0.2"/>
    <row r="92" s="150" customFormat="1" x14ac:dyDescent="0.2"/>
    <row r="93" s="150" customFormat="1" x14ac:dyDescent="0.2"/>
    <row r="94" s="150" customFormat="1" x14ac:dyDescent="0.2"/>
    <row r="95" s="150" customFormat="1" x14ac:dyDescent="0.2"/>
    <row r="96" s="150" customFormat="1" x14ac:dyDescent="0.2"/>
    <row r="97" s="150" customFormat="1" x14ac:dyDescent="0.2"/>
    <row r="98" s="150" customFormat="1" x14ac:dyDescent="0.2"/>
    <row r="99" s="150" customFormat="1" x14ac:dyDescent="0.2"/>
    <row r="100" s="150" customFormat="1" x14ac:dyDescent="0.2"/>
    <row r="101" s="150" customFormat="1" x14ac:dyDescent="0.2"/>
    <row r="102" s="150" customFormat="1" x14ac:dyDescent="0.2"/>
    <row r="103" s="150" customFormat="1" x14ac:dyDescent="0.2"/>
    <row r="104" s="150" customFormat="1" x14ac:dyDescent="0.2"/>
    <row r="105" s="150" customFormat="1" x14ac:dyDescent="0.2"/>
    <row r="106" s="150" customFormat="1" x14ac:dyDescent="0.2"/>
    <row r="107" s="150" customFormat="1" x14ac:dyDescent="0.2"/>
    <row r="108" s="150" customFormat="1" x14ac:dyDescent="0.2"/>
    <row r="109" s="150" customFormat="1" x14ac:dyDescent="0.2"/>
    <row r="110" s="150" customFormat="1" x14ac:dyDescent="0.2"/>
    <row r="111" s="150" customFormat="1" x14ac:dyDescent="0.2"/>
    <row r="112" s="150" customFormat="1" x14ac:dyDescent="0.2"/>
    <row r="113" s="150" customFormat="1" x14ac:dyDescent="0.2"/>
    <row r="114" s="150" customFormat="1" x14ac:dyDescent="0.2"/>
    <row r="115" s="150" customFormat="1" x14ac:dyDescent="0.2"/>
    <row r="116" s="150" customFormat="1" x14ac:dyDescent="0.2"/>
    <row r="117" s="150" customFormat="1" x14ac:dyDescent="0.2"/>
    <row r="118" s="150" customFormat="1" x14ac:dyDescent="0.2"/>
    <row r="119" s="150" customFormat="1" x14ac:dyDescent="0.2"/>
    <row r="120" s="150" customFormat="1" x14ac:dyDescent="0.2"/>
    <row r="121" s="150" customFormat="1" x14ac:dyDescent="0.2"/>
    <row r="122" s="150" customFormat="1" x14ac:dyDescent="0.2"/>
    <row r="123" s="150" customFormat="1" x14ac:dyDescent="0.2"/>
    <row r="124" s="150" customFormat="1" x14ac:dyDescent="0.2"/>
    <row r="125" s="150" customFormat="1" x14ac:dyDescent="0.2"/>
    <row r="126" s="150" customFormat="1" x14ac:dyDescent="0.2"/>
    <row r="127" s="150" customFormat="1" x14ac:dyDescent="0.2"/>
    <row r="128" s="150" customFormat="1" x14ac:dyDescent="0.2"/>
    <row r="129" s="150" customFormat="1" x14ac:dyDescent="0.2"/>
    <row r="130" s="150" customFormat="1" x14ac:dyDescent="0.2"/>
    <row r="131" s="150" customFormat="1" x14ac:dyDescent="0.2"/>
    <row r="132" s="150" customFormat="1" x14ac:dyDescent="0.2"/>
    <row r="133" s="150" customFormat="1" x14ac:dyDescent="0.2"/>
    <row r="134" s="150" customFormat="1" x14ac:dyDescent="0.2"/>
    <row r="135" s="150" customFormat="1" x14ac:dyDescent="0.2"/>
    <row r="136" s="150" customFormat="1" x14ac:dyDescent="0.2"/>
    <row r="137" s="150" customFormat="1" x14ac:dyDescent="0.2"/>
    <row r="138" s="150" customFormat="1" x14ac:dyDescent="0.2"/>
    <row r="139" s="150" customFormat="1" x14ac:dyDescent="0.2"/>
    <row r="140" s="150" customFormat="1" x14ac:dyDescent="0.2"/>
    <row r="141" s="150" customFormat="1" x14ac:dyDescent="0.2"/>
    <row r="142" s="150" customFormat="1" x14ac:dyDescent="0.2"/>
    <row r="143" s="150" customFormat="1" x14ac:dyDescent="0.2"/>
    <row r="144" s="150" customFormat="1" x14ac:dyDescent="0.2"/>
    <row r="145" s="150" customFormat="1" x14ac:dyDescent="0.2"/>
    <row r="146" s="150" customFormat="1" x14ac:dyDescent="0.2"/>
    <row r="147" s="150" customFormat="1" x14ac:dyDescent="0.2"/>
    <row r="148" s="150" customFormat="1" x14ac:dyDescent="0.2"/>
    <row r="149" s="150" customFormat="1" x14ac:dyDescent="0.2"/>
    <row r="150" s="150" customFormat="1" x14ac:dyDescent="0.2"/>
    <row r="151" s="150" customFormat="1" x14ac:dyDescent="0.2"/>
    <row r="152" s="150" customFormat="1" x14ac:dyDescent="0.2"/>
    <row r="153" s="150" customFormat="1" x14ac:dyDescent="0.2"/>
    <row r="154" s="150" customFormat="1" x14ac:dyDescent="0.2"/>
    <row r="155" s="150" customFormat="1" x14ac:dyDescent="0.2"/>
    <row r="156" s="150" customFormat="1" x14ac:dyDescent="0.2"/>
    <row r="157" s="150" customFormat="1" x14ac:dyDescent="0.2"/>
    <row r="158" s="150" customFormat="1" x14ac:dyDescent="0.2"/>
    <row r="159" s="150" customFormat="1" x14ac:dyDescent="0.2"/>
    <row r="160" s="150" customFormat="1" x14ac:dyDescent="0.2"/>
    <row r="161" s="150" customFormat="1" x14ac:dyDescent="0.2"/>
    <row r="162" s="150" customFormat="1" x14ac:dyDescent="0.2"/>
    <row r="163" s="150" customFormat="1" x14ac:dyDescent="0.2"/>
    <row r="164" s="150" customFormat="1" x14ac:dyDescent="0.2"/>
    <row r="165" s="150" customFormat="1" x14ac:dyDescent="0.2"/>
    <row r="166" s="150" customFormat="1" x14ac:dyDescent="0.2"/>
    <row r="167" s="150" customFormat="1" x14ac:dyDescent="0.2"/>
    <row r="168" s="150" customFormat="1" x14ac:dyDescent="0.2"/>
    <row r="169" s="150" customFormat="1" x14ac:dyDescent="0.2"/>
    <row r="170" s="150" customFormat="1" x14ac:dyDescent="0.2"/>
    <row r="171" s="150" customFormat="1" x14ac:dyDescent="0.2"/>
    <row r="172" s="150" customFormat="1" x14ac:dyDescent="0.2"/>
    <row r="173" s="150" customFormat="1" x14ac:dyDescent="0.2"/>
    <row r="174" s="150" customFormat="1" x14ac:dyDescent="0.2"/>
    <row r="175" s="150" customFormat="1" x14ac:dyDescent="0.2"/>
    <row r="176" s="150" customFormat="1" x14ac:dyDescent="0.2"/>
    <row r="177" s="150" customFormat="1" x14ac:dyDescent="0.2"/>
    <row r="178" s="150" customFormat="1" x14ac:dyDescent="0.2"/>
    <row r="179" s="150" customFormat="1" x14ac:dyDescent="0.2"/>
    <row r="180" s="150" customFormat="1" x14ac:dyDescent="0.2"/>
    <row r="181" s="150" customFormat="1" x14ac:dyDescent="0.2"/>
    <row r="182" s="150" customFormat="1" x14ac:dyDescent="0.2"/>
    <row r="183" s="150" customFormat="1" x14ac:dyDescent="0.2"/>
    <row r="184" s="150" customFormat="1" x14ac:dyDescent="0.2"/>
    <row r="185" s="150" customFormat="1" x14ac:dyDescent="0.2"/>
    <row r="186" s="150" customFormat="1" x14ac:dyDescent="0.2"/>
    <row r="187" s="150" customFormat="1" x14ac:dyDescent="0.2"/>
    <row r="188" s="150" customFormat="1" x14ac:dyDescent="0.2"/>
    <row r="189" s="150" customFormat="1" x14ac:dyDescent="0.2"/>
    <row r="190" s="150" customFormat="1" x14ac:dyDescent="0.2"/>
    <row r="191" s="150" customFormat="1" x14ac:dyDescent="0.2"/>
    <row r="192" s="150" customFormat="1" x14ac:dyDescent="0.2"/>
    <row r="193" s="150" customFormat="1" x14ac:dyDescent="0.2"/>
    <row r="194" s="150" customFormat="1" x14ac:dyDescent="0.2"/>
    <row r="195" s="150" customFormat="1" x14ac:dyDescent="0.2"/>
    <row r="196" s="150" customFormat="1" x14ac:dyDescent="0.2"/>
    <row r="197" s="150" customFormat="1" x14ac:dyDescent="0.2"/>
    <row r="198" s="150" customFormat="1" x14ac:dyDescent="0.2"/>
    <row r="199" s="150" customFormat="1" x14ac:dyDescent="0.2"/>
    <row r="200" s="150" customFormat="1" x14ac:dyDescent="0.2"/>
    <row r="201" s="150" customFormat="1" x14ac:dyDescent="0.2"/>
    <row r="202" s="150" customFormat="1" x14ac:dyDescent="0.2"/>
    <row r="203" s="150" customFormat="1" x14ac:dyDescent="0.2"/>
    <row r="204" s="150" customFormat="1" x14ac:dyDescent="0.2"/>
    <row r="205" s="150" customFormat="1" x14ac:dyDescent="0.2"/>
    <row r="206" s="150" customFormat="1" x14ac:dyDescent="0.2"/>
    <row r="207" s="150" customFormat="1" x14ac:dyDescent="0.2"/>
    <row r="208" s="150" customFormat="1" x14ac:dyDescent="0.2"/>
    <row r="209" s="150" customFormat="1" x14ac:dyDescent="0.2"/>
    <row r="210" s="150" customFormat="1" x14ac:dyDescent="0.2"/>
    <row r="211" s="150" customFormat="1" x14ac:dyDescent="0.2"/>
    <row r="212" s="150" customFormat="1" x14ac:dyDescent="0.2"/>
    <row r="213" s="150" customFormat="1" x14ac:dyDescent="0.2"/>
    <row r="214" s="150" customFormat="1" x14ac:dyDescent="0.2"/>
    <row r="215" s="150" customFormat="1" x14ac:dyDescent="0.2"/>
    <row r="216" s="150" customFormat="1" x14ac:dyDescent="0.2"/>
    <row r="217" s="150" customFormat="1" x14ac:dyDescent="0.2"/>
    <row r="218" s="150" customFormat="1" x14ac:dyDescent="0.2"/>
    <row r="219" s="150" customFormat="1" x14ac:dyDescent="0.2"/>
    <row r="220" s="150" customFormat="1" x14ac:dyDescent="0.2"/>
    <row r="221" s="150" customFormat="1" x14ac:dyDescent="0.2"/>
    <row r="222" s="150" customFormat="1" x14ac:dyDescent="0.2"/>
    <row r="223" s="150" customFormat="1" x14ac:dyDescent="0.2"/>
    <row r="224" s="150" customFormat="1" x14ac:dyDescent="0.2"/>
    <row r="225" s="150" customFormat="1" x14ac:dyDescent="0.2"/>
    <row r="226" s="150" customFormat="1" x14ac:dyDescent="0.2"/>
    <row r="227" s="150" customFormat="1" x14ac:dyDescent="0.2"/>
    <row r="228" s="150" customFormat="1" x14ac:dyDescent="0.2"/>
    <row r="229" s="150" customFormat="1" x14ac:dyDescent="0.2"/>
    <row r="230" s="150" customFormat="1" x14ac:dyDescent="0.2"/>
    <row r="231" s="150" customFormat="1" x14ac:dyDescent="0.2"/>
    <row r="232" s="150" customFormat="1" x14ac:dyDescent="0.2"/>
    <row r="233" s="150" customFormat="1" x14ac:dyDescent="0.2"/>
    <row r="234" s="150" customFormat="1" x14ac:dyDescent="0.2"/>
    <row r="235" s="150" customFormat="1" x14ac:dyDescent="0.2"/>
    <row r="236" s="150" customFormat="1" x14ac:dyDescent="0.2"/>
    <row r="237" s="150" customFormat="1" x14ac:dyDescent="0.2"/>
    <row r="238" s="150" customFormat="1" x14ac:dyDescent="0.2"/>
    <row r="239" s="150" customFormat="1" x14ac:dyDescent="0.2"/>
    <row r="240" s="150" customFormat="1" x14ac:dyDescent="0.2"/>
    <row r="241" s="150" customFormat="1" x14ac:dyDescent="0.2"/>
    <row r="242" s="150" customFormat="1" x14ac:dyDescent="0.2"/>
    <row r="243" s="150" customFormat="1" x14ac:dyDescent="0.2"/>
    <row r="244" s="150" customFormat="1" x14ac:dyDescent="0.2"/>
    <row r="245" s="150" customFormat="1" x14ac:dyDescent="0.2"/>
    <row r="246" s="150" customFormat="1" x14ac:dyDescent="0.2"/>
    <row r="247" s="150" customFormat="1" x14ac:dyDescent="0.2"/>
    <row r="248" s="150" customFormat="1" x14ac:dyDescent="0.2"/>
    <row r="249" s="150" customFormat="1" x14ac:dyDescent="0.2"/>
    <row r="250" s="150" customFormat="1" x14ac:dyDescent="0.2"/>
    <row r="251" s="150" customFormat="1" x14ac:dyDescent="0.2"/>
    <row r="252" s="150" customFormat="1" x14ac:dyDescent="0.2"/>
    <row r="253" s="150" customFormat="1" x14ac:dyDescent="0.2"/>
    <row r="254" s="150" customFormat="1" x14ac:dyDescent="0.2"/>
    <row r="255" s="150" customFormat="1" x14ac:dyDescent="0.2"/>
    <row r="256" s="150" customFormat="1" x14ac:dyDescent="0.2"/>
    <row r="257" s="150" customFormat="1" x14ac:dyDescent="0.2"/>
    <row r="258" s="150" customFormat="1" x14ac:dyDescent="0.2"/>
    <row r="259" s="150" customFormat="1" x14ac:dyDescent="0.2"/>
    <row r="260" s="150" customFormat="1" x14ac:dyDescent="0.2"/>
    <row r="261" s="150" customFormat="1" x14ac:dyDescent="0.2"/>
    <row r="262" s="26" customFormat="1" x14ac:dyDescent="0.2"/>
    <row r="263" s="26" customFormat="1" x14ac:dyDescent="0.2"/>
    <row r="264" s="26" customFormat="1" x14ac:dyDescent="0.2"/>
    <row r="265" s="26" customFormat="1" x14ac:dyDescent="0.2"/>
    <row r="266" s="26" customFormat="1" x14ac:dyDescent="0.2"/>
    <row r="267" s="26" customFormat="1" x14ac:dyDescent="0.2"/>
    <row r="268" s="26" customFormat="1" x14ac:dyDescent="0.2"/>
    <row r="269" s="26" customFormat="1" x14ac:dyDescent="0.2"/>
    <row r="270" s="26" customFormat="1" x14ac:dyDescent="0.2"/>
    <row r="271" s="26" customFormat="1" x14ac:dyDescent="0.2"/>
    <row r="272" s="26" customFormat="1" x14ac:dyDescent="0.2"/>
    <row r="273" s="26" customFormat="1" x14ac:dyDescent="0.2"/>
    <row r="274" s="26" customFormat="1" x14ac:dyDescent="0.2"/>
    <row r="275" s="26" customFormat="1" x14ac:dyDescent="0.2"/>
    <row r="276" s="26" customFormat="1" x14ac:dyDescent="0.2"/>
    <row r="277" s="26" customFormat="1" x14ac:dyDescent="0.2"/>
    <row r="278" s="26" customFormat="1" x14ac:dyDescent="0.2"/>
    <row r="279" s="26" customFormat="1" x14ac:dyDescent="0.2"/>
    <row r="280" s="26" customFormat="1" x14ac:dyDescent="0.2"/>
    <row r="281" s="26" customFormat="1" x14ac:dyDescent="0.2"/>
    <row r="282" s="26" customFormat="1" x14ac:dyDescent="0.2"/>
    <row r="283" s="26" customFormat="1" x14ac:dyDescent="0.2"/>
    <row r="284" s="26" customFormat="1" x14ac:dyDescent="0.2"/>
    <row r="285" s="26" customFormat="1" x14ac:dyDescent="0.2"/>
    <row r="286" s="26" customFormat="1" x14ac:dyDescent="0.2"/>
    <row r="287" s="26" customFormat="1" x14ac:dyDescent="0.2"/>
    <row r="288" s="26" customFormat="1" x14ac:dyDescent="0.2"/>
    <row r="289" s="26" customFormat="1" x14ac:dyDescent="0.2"/>
    <row r="290" s="26" customFormat="1" x14ac:dyDescent="0.2"/>
    <row r="291" s="26" customFormat="1" x14ac:dyDescent="0.2"/>
    <row r="292" s="26" customFormat="1" x14ac:dyDescent="0.2"/>
    <row r="293" s="26" customFormat="1" x14ac:dyDescent="0.2"/>
    <row r="294" s="26" customFormat="1" x14ac:dyDescent="0.2"/>
    <row r="295" s="26" customFormat="1" x14ac:dyDescent="0.2"/>
    <row r="296" s="26" customFormat="1" x14ac:dyDescent="0.2"/>
    <row r="297" s="26" customFormat="1" x14ac:dyDescent="0.2"/>
    <row r="298" s="26" customFormat="1" x14ac:dyDescent="0.2"/>
    <row r="299" s="26" customFormat="1" x14ac:dyDescent="0.2"/>
    <row r="300" s="26" customFormat="1" x14ac:dyDescent="0.2"/>
    <row r="301" s="26" customFormat="1" x14ac:dyDescent="0.2"/>
    <row r="302" s="26" customFormat="1" x14ac:dyDescent="0.2"/>
    <row r="303" s="26" customFormat="1" x14ac:dyDescent="0.2"/>
    <row r="304" s="26" customFormat="1" x14ac:dyDescent="0.2"/>
    <row r="305" s="26" customFormat="1" x14ac:dyDescent="0.2"/>
    <row r="306" s="26" customFormat="1" x14ac:dyDescent="0.2"/>
    <row r="307" s="26" customFormat="1" x14ac:dyDescent="0.2"/>
    <row r="308" s="26" customFormat="1" x14ac:dyDescent="0.2"/>
    <row r="309" s="26" customFormat="1" x14ac:dyDescent="0.2"/>
    <row r="310" s="26" customFormat="1" x14ac:dyDescent="0.2"/>
    <row r="311" s="26" customFormat="1" x14ac:dyDescent="0.2"/>
    <row r="312" s="26" customFormat="1" x14ac:dyDescent="0.2"/>
    <row r="313" s="26" customFormat="1" x14ac:dyDescent="0.2"/>
    <row r="314" s="26" customFormat="1" x14ac:dyDescent="0.2"/>
    <row r="315" s="26" customFormat="1" x14ac:dyDescent="0.2"/>
    <row r="316" s="26" customFormat="1" x14ac:dyDescent="0.2"/>
    <row r="317" s="26" customFormat="1" x14ac:dyDescent="0.2"/>
    <row r="318" s="26" customFormat="1" x14ac:dyDescent="0.2"/>
    <row r="319" s="26" customFormat="1" x14ac:dyDescent="0.2"/>
    <row r="320" s="26" customFormat="1" x14ac:dyDescent="0.2"/>
    <row r="321" s="26" customFormat="1" x14ac:dyDescent="0.2"/>
    <row r="322" s="26" customFormat="1" x14ac:dyDescent="0.2"/>
    <row r="323" s="26" customFormat="1" x14ac:dyDescent="0.2"/>
    <row r="324" s="26" customFormat="1" x14ac:dyDescent="0.2"/>
    <row r="325" s="26" customFormat="1" x14ac:dyDescent="0.2"/>
    <row r="326" s="26" customFormat="1" x14ac:dyDescent="0.2"/>
    <row r="327" s="26" customFormat="1" x14ac:dyDescent="0.2"/>
    <row r="328" s="26" customFormat="1" x14ac:dyDescent="0.2"/>
    <row r="329" s="26" customFormat="1" x14ac:dyDescent="0.2"/>
    <row r="330" s="26" customFormat="1" x14ac:dyDescent="0.2"/>
    <row r="331" s="26" customFormat="1" x14ac:dyDescent="0.2"/>
    <row r="332" s="26" customFormat="1" x14ac:dyDescent="0.2"/>
    <row r="333" s="26" customFormat="1" x14ac:dyDescent="0.2"/>
    <row r="334" s="26" customFormat="1" x14ac:dyDescent="0.2"/>
    <row r="335" s="26" customFormat="1" x14ac:dyDescent="0.2"/>
    <row r="336" s="26" customFormat="1" x14ac:dyDescent="0.2"/>
    <row r="337" s="26" customFormat="1" x14ac:dyDescent="0.2"/>
    <row r="338" s="26" customFormat="1" x14ac:dyDescent="0.2"/>
    <row r="339" s="26" customFormat="1" x14ac:dyDescent="0.2"/>
    <row r="340" s="26" customFormat="1" x14ac:dyDescent="0.2"/>
    <row r="341" s="26" customFormat="1" x14ac:dyDescent="0.2"/>
    <row r="342" s="26" customFormat="1" x14ac:dyDescent="0.2"/>
    <row r="343" s="26" customFormat="1" x14ac:dyDescent="0.2"/>
    <row r="344" s="26" customFormat="1" x14ac:dyDescent="0.2"/>
    <row r="345" s="26" customFormat="1" x14ac:dyDescent="0.2"/>
    <row r="346" s="26" customFormat="1" x14ac:dyDescent="0.2"/>
    <row r="347" s="26" customFormat="1" x14ac:dyDescent="0.2"/>
    <row r="348" s="26" customFormat="1" x14ac:dyDescent="0.2"/>
    <row r="349" s="26" customFormat="1" x14ac:dyDescent="0.2"/>
    <row r="350" s="26" customFormat="1" x14ac:dyDescent="0.2"/>
    <row r="351" s="26" customFormat="1" x14ac:dyDescent="0.2"/>
    <row r="352" s="26" customFormat="1" x14ac:dyDescent="0.2"/>
    <row r="353" s="26" customFormat="1" x14ac:dyDescent="0.2"/>
    <row r="354" s="26" customFormat="1" x14ac:dyDescent="0.2"/>
    <row r="355" s="26" customFormat="1" x14ac:dyDescent="0.2"/>
    <row r="356" s="26" customFormat="1" x14ac:dyDescent="0.2"/>
    <row r="357" s="26" customFormat="1" x14ac:dyDescent="0.2"/>
    <row r="358" s="26" customFormat="1" x14ac:dyDescent="0.2"/>
    <row r="359" s="26" customFormat="1" x14ac:dyDescent="0.2"/>
    <row r="360" s="26" customFormat="1" x14ac:dyDescent="0.2"/>
    <row r="361" s="26" customFormat="1" x14ac:dyDescent="0.2"/>
    <row r="362" s="26" customFormat="1" x14ac:dyDescent="0.2"/>
    <row r="363" s="26" customFormat="1" x14ac:dyDescent="0.2"/>
    <row r="364" s="26" customFormat="1" x14ac:dyDescent="0.2"/>
    <row r="365" s="26" customFormat="1" x14ac:dyDescent="0.2"/>
    <row r="366" s="26" customFormat="1" x14ac:dyDescent="0.2"/>
    <row r="367" s="26" customFormat="1" x14ac:dyDescent="0.2"/>
    <row r="368" s="26" customFormat="1" x14ac:dyDescent="0.2"/>
    <row r="369" s="26" customFormat="1" x14ac:dyDescent="0.2"/>
    <row r="370" s="26" customFormat="1" x14ac:dyDescent="0.2"/>
    <row r="371" s="26" customFormat="1" x14ac:dyDescent="0.2"/>
    <row r="372" s="26" customFormat="1" x14ac:dyDescent="0.2"/>
    <row r="373" s="26" customFormat="1" x14ac:dyDescent="0.2"/>
    <row r="374" s="26" customFormat="1" x14ac:dyDescent="0.2"/>
    <row r="375" s="26" customFormat="1" x14ac:dyDescent="0.2"/>
    <row r="376" s="26" customFormat="1" x14ac:dyDescent="0.2"/>
    <row r="377" s="26" customFormat="1" x14ac:dyDescent="0.2"/>
    <row r="378" s="26" customFormat="1" x14ac:dyDescent="0.2"/>
    <row r="379" s="26" customFormat="1" x14ac:dyDescent="0.2"/>
    <row r="380" s="26" customFormat="1" x14ac:dyDescent="0.2"/>
    <row r="381" s="26" customFormat="1" x14ac:dyDescent="0.2"/>
    <row r="382" s="26" customFormat="1" x14ac:dyDescent="0.2"/>
    <row r="383" s="26" customFormat="1" x14ac:dyDescent="0.2"/>
    <row r="384" s="26" customFormat="1" x14ac:dyDescent="0.2"/>
    <row r="385" s="26" customFormat="1" x14ac:dyDescent="0.2"/>
    <row r="386" s="26" customFormat="1" x14ac:dyDescent="0.2"/>
    <row r="387" s="26" customFormat="1" x14ac:dyDescent="0.2"/>
    <row r="388" s="26" customFormat="1" x14ac:dyDescent="0.2"/>
    <row r="389" s="26" customFormat="1" x14ac:dyDescent="0.2"/>
    <row r="390" s="26" customFormat="1" x14ac:dyDescent="0.2"/>
    <row r="391" s="26" customFormat="1" x14ac:dyDescent="0.2"/>
    <row r="392" s="26" customFormat="1" x14ac:dyDescent="0.2"/>
    <row r="393" s="26" customFormat="1" x14ac:dyDescent="0.2"/>
    <row r="394" s="26" customFormat="1" x14ac:dyDescent="0.2"/>
    <row r="395" s="26" customFormat="1" x14ac:dyDescent="0.2"/>
    <row r="396" s="26" customFormat="1" x14ac:dyDescent="0.2"/>
    <row r="397" s="26" customFormat="1" x14ac:dyDescent="0.2"/>
    <row r="398" s="26" customFormat="1" x14ac:dyDescent="0.2"/>
    <row r="399" s="26" customFormat="1" x14ac:dyDescent="0.2"/>
    <row r="400" s="26" customFormat="1" x14ac:dyDescent="0.2"/>
    <row r="401" s="26" customFormat="1" x14ac:dyDescent="0.2"/>
    <row r="402" s="26" customFormat="1" x14ac:dyDescent="0.2"/>
    <row r="403" s="26" customFormat="1" x14ac:dyDescent="0.2"/>
    <row r="404" s="26" customFormat="1" x14ac:dyDescent="0.2"/>
    <row r="405" s="26" customFormat="1" x14ac:dyDescent="0.2"/>
    <row r="406" s="26" customFormat="1" x14ac:dyDescent="0.2"/>
    <row r="407" s="26" customFormat="1" x14ac:dyDescent="0.2"/>
    <row r="408" s="26" customFormat="1" x14ac:dyDescent="0.2"/>
    <row r="409" s="26" customFormat="1" x14ac:dyDescent="0.2"/>
    <row r="410" s="26" customFormat="1" x14ac:dyDescent="0.2"/>
    <row r="411" s="26" customFormat="1" x14ac:dyDescent="0.2"/>
    <row r="412" s="26" customFormat="1" x14ac:dyDescent="0.2"/>
    <row r="413" s="26" customFormat="1" x14ac:dyDescent="0.2"/>
    <row r="414" s="26" customFormat="1" x14ac:dyDescent="0.2"/>
    <row r="415" s="26" customFormat="1" x14ac:dyDescent="0.2"/>
    <row r="416" s="26" customFormat="1" x14ac:dyDescent="0.2"/>
    <row r="417" s="26" customFormat="1" x14ac:dyDescent="0.2"/>
    <row r="418" s="26" customFormat="1" x14ac:dyDescent="0.2"/>
    <row r="419" s="26" customFormat="1" x14ac:dyDescent="0.2"/>
    <row r="420" s="26" customFormat="1" x14ac:dyDescent="0.2"/>
    <row r="421" s="26" customFormat="1" x14ac:dyDescent="0.2"/>
    <row r="422" s="26" customFormat="1" x14ac:dyDescent="0.2"/>
    <row r="423" s="26" customFormat="1" x14ac:dyDescent="0.2"/>
    <row r="424" s="26" customFormat="1" x14ac:dyDescent="0.2"/>
    <row r="425" s="26" customFormat="1" x14ac:dyDescent="0.2"/>
    <row r="426" s="26" customFormat="1" x14ac:dyDescent="0.2"/>
    <row r="427" s="26" customFormat="1" x14ac:dyDescent="0.2"/>
    <row r="428" s="26" customFormat="1" x14ac:dyDescent="0.2"/>
    <row r="429" s="26" customFormat="1" x14ac:dyDescent="0.2"/>
    <row r="430" s="26" customFormat="1" x14ac:dyDescent="0.2"/>
    <row r="431" s="26" customFormat="1" x14ac:dyDescent="0.2"/>
    <row r="432" s="26" customFormat="1" x14ac:dyDescent="0.2"/>
    <row r="433" s="26" customFormat="1" x14ac:dyDescent="0.2"/>
    <row r="434" s="26" customFormat="1" x14ac:dyDescent="0.2"/>
    <row r="435" s="26" customFormat="1" x14ac:dyDescent="0.2"/>
    <row r="436" s="26" customFormat="1" x14ac:dyDescent="0.2"/>
    <row r="437" s="26" customFormat="1" x14ac:dyDescent="0.2"/>
    <row r="438" s="26" customFormat="1" x14ac:dyDescent="0.2"/>
  </sheetData>
  <mergeCells count="2">
    <mergeCell ref="A1:F1"/>
    <mergeCell ref="A16:E16"/>
  </mergeCells>
  <pageMargins left="0.90551181102362199" right="0.70866141732283505" top="1.14173228346457" bottom="0.74803149606299202" header="0.31496062992126" footer="0.31496062992126"/>
  <pageSetup paperSize="9" scale="59" orientation="portrait" horizontalDpi="2400" verticalDpi="2400" r:id="rId1"/>
  <headerFooter>
    <oddHeader>&amp;C&amp;"Arial,Bold"&amp;14PROJECT:- PLOT NO. 05,  JOHAR BOULEVARD, SECTOR - C,  PHASE  V  D.H.A  ISLAMABAD.&amp;R&amp;"Arial,Bold" &amp;12Septic Tank</oddHeader>
    <oddFooter>2</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7"/>
  <sheetViews>
    <sheetView workbookViewId="0">
      <selection sqref="A1:G1"/>
    </sheetView>
  </sheetViews>
  <sheetFormatPr defaultRowHeight="12.75" x14ac:dyDescent="0.2"/>
  <cols>
    <col min="1" max="1" width="5.7109375" customWidth="1"/>
    <col min="2" max="2" width="32.85546875" customWidth="1"/>
    <col min="4" max="4" width="13" customWidth="1"/>
    <col min="5" max="5" width="21.140625" customWidth="1"/>
    <col min="6" max="6" width="13" customWidth="1"/>
    <col min="7" max="7" width="15.42578125" customWidth="1"/>
  </cols>
  <sheetData>
    <row r="1" spans="1:7" ht="39.950000000000003" customHeight="1" x14ac:dyDescent="0.2">
      <c r="A1" s="858" t="s">
        <v>561</v>
      </c>
      <c r="B1" s="850"/>
      <c r="C1" s="850"/>
      <c r="D1" s="850"/>
      <c r="E1" s="850"/>
      <c r="F1" s="850"/>
      <c r="G1" s="850"/>
    </row>
    <row r="2" spans="1:7" s="16" customFormat="1" ht="39.950000000000003" customHeight="1" x14ac:dyDescent="0.2">
      <c r="A2" s="850" t="s">
        <v>562</v>
      </c>
      <c r="B2" s="850"/>
      <c r="C2" s="850"/>
      <c r="D2" s="850"/>
      <c r="E2" s="850"/>
      <c r="F2" s="850"/>
      <c r="G2" s="850"/>
    </row>
    <row r="3" spans="1:7" ht="39.950000000000003" customHeight="1" x14ac:dyDescent="0.2">
      <c r="A3" s="566" t="s">
        <v>35</v>
      </c>
      <c r="B3" s="566" t="s">
        <v>36</v>
      </c>
      <c r="C3" s="566" t="s">
        <v>59</v>
      </c>
      <c r="D3" s="566" t="s">
        <v>565</v>
      </c>
      <c r="E3" s="274" t="s">
        <v>570</v>
      </c>
      <c r="F3" s="274" t="s">
        <v>60</v>
      </c>
      <c r="G3" s="274" t="s">
        <v>566</v>
      </c>
    </row>
    <row r="4" spans="1:7" ht="39.950000000000003" customHeight="1" x14ac:dyDescent="0.2">
      <c r="A4" s="566">
        <v>1</v>
      </c>
      <c r="B4" s="274" t="s">
        <v>563</v>
      </c>
      <c r="C4" s="566" t="s">
        <v>564</v>
      </c>
      <c r="D4" s="569">
        <f>'School BOQ '!E37</f>
        <v>25854.400000000001</v>
      </c>
      <c r="E4" s="570">
        <f>'School BOQ '!G52</f>
        <v>0</v>
      </c>
      <c r="F4" s="571">
        <f>E4/D4</f>
        <v>0</v>
      </c>
      <c r="G4" s="274"/>
    </row>
    <row r="5" spans="1:7" ht="39.950000000000003" customHeight="1" x14ac:dyDescent="0.2">
      <c r="A5" s="566">
        <v>2</v>
      </c>
      <c r="B5" s="274" t="s">
        <v>567</v>
      </c>
      <c r="C5" s="566" t="s">
        <v>564</v>
      </c>
      <c r="D5" s="569">
        <f>'STAFF RESID BOQ '!E37</f>
        <v>14597.44</v>
      </c>
      <c r="E5" s="570">
        <f>'STAFF RESID BOQ '!G40</f>
        <v>0</v>
      </c>
      <c r="F5" s="571">
        <f>E5/D5</f>
        <v>0</v>
      </c>
      <c r="G5" s="274"/>
    </row>
    <row r="6" spans="1:7" ht="39.950000000000003" customHeight="1" x14ac:dyDescent="0.2">
      <c r="A6" s="566">
        <v>3</v>
      </c>
      <c r="B6" s="274" t="s">
        <v>568</v>
      </c>
      <c r="C6" s="566" t="s">
        <v>564</v>
      </c>
      <c r="D6" s="566">
        <f>'HARVESTING TANK '!L11</f>
        <v>567</v>
      </c>
      <c r="E6" s="570">
        <f>'Mumty Super Structure '!F21</f>
        <v>1208873.0608999999</v>
      </c>
      <c r="F6" s="571">
        <f>E6/D6</f>
        <v>2132.0512537918871</v>
      </c>
      <c r="G6" s="274"/>
    </row>
    <row r="7" spans="1:7" ht="39.950000000000003" customHeight="1" x14ac:dyDescent="0.2">
      <c r="A7" s="566">
        <v>4</v>
      </c>
      <c r="B7" s="850" t="s">
        <v>569</v>
      </c>
      <c r="C7" s="850"/>
      <c r="D7" s="850"/>
      <c r="E7" s="570">
        <f>SUM(E4:E6)</f>
        <v>1208873.0608999999</v>
      </c>
      <c r="F7" s="274"/>
      <c r="G7" s="274"/>
    </row>
  </sheetData>
  <mergeCells count="3">
    <mergeCell ref="A1:G1"/>
    <mergeCell ref="A2:G2"/>
    <mergeCell ref="B7:D7"/>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6"/>
  <dimension ref="A1:I438"/>
  <sheetViews>
    <sheetView workbookViewId="0"/>
  </sheetViews>
  <sheetFormatPr defaultRowHeight="12.75" x14ac:dyDescent="0.2"/>
  <cols>
    <col min="1" max="16384" width="9.140625" style="17"/>
  </cols>
  <sheetData>
    <row r="1" s="167" customFormat="1" ht="12.75" customHeight="1" x14ac:dyDescent="0.2"/>
    <row r="2" s="239" customFormat="1" ht="12.75" customHeight="1" x14ac:dyDescent="0.2"/>
    <row r="3" s="239" customFormat="1" ht="12.75" customHeight="1" x14ac:dyDescent="0.2"/>
    <row r="4" s="239" customFormat="1" ht="12.75" customHeight="1" x14ac:dyDescent="0.2"/>
    <row r="5" s="239" customFormat="1" ht="12.75" customHeight="1" x14ac:dyDescent="0.2"/>
    <row r="6" s="167" customFormat="1" ht="12.75" customHeight="1" x14ac:dyDescent="0.2"/>
    <row r="7" s="167" customFormat="1" ht="12.75" customHeight="1" x14ac:dyDescent="0.2"/>
    <row r="8" s="167" customFormat="1" ht="12.75" customHeight="1" x14ac:dyDescent="0.2"/>
    <row r="9" s="167" customFormat="1" ht="12.75" customHeight="1" x14ac:dyDescent="0.2"/>
    <row r="10" s="167" customFormat="1" ht="12.75" customHeight="1" x14ac:dyDescent="0.2"/>
    <row r="11" s="167" customFormat="1" ht="12.75" customHeight="1" x14ac:dyDescent="0.2"/>
    <row r="12" s="167" customFormat="1" ht="12.75" customHeight="1" x14ac:dyDescent="0.2"/>
    <row r="13" s="167" customFormat="1" ht="12.75" customHeight="1" x14ac:dyDescent="0.2"/>
    <row r="14" s="167" customFormat="1" x14ac:dyDescent="0.2"/>
    <row r="15" s="167" customFormat="1" x14ac:dyDescent="0.2"/>
    <row r="16" s="167" customFormat="1" x14ac:dyDescent="0.2"/>
    <row r="17" spans="1:9" s="167" customFormat="1" x14ac:dyDescent="0.2"/>
    <row r="18" spans="1:9" s="167" customFormat="1" ht="15.75" x14ac:dyDescent="0.25">
      <c r="A18" s="849" t="s">
        <v>57</v>
      </c>
      <c r="B18" s="849"/>
      <c r="C18" s="849"/>
      <c r="D18" s="849"/>
      <c r="E18" s="849"/>
      <c r="F18" s="849"/>
      <c r="G18" s="849"/>
      <c r="H18" s="849"/>
      <c r="I18" s="849"/>
    </row>
    <row r="19" spans="1:9" s="167" customFormat="1" ht="39" customHeight="1" x14ac:dyDescent="0.2">
      <c r="A19" s="851" t="s">
        <v>112</v>
      </c>
      <c r="B19" s="851"/>
      <c r="C19" s="851"/>
      <c r="D19" s="851"/>
      <c r="E19" s="851"/>
      <c r="F19" s="851"/>
      <c r="G19" s="851"/>
      <c r="H19" s="851"/>
      <c r="I19" s="851"/>
    </row>
    <row r="20" spans="1:9" s="167" customFormat="1" x14ac:dyDescent="0.2"/>
    <row r="21" spans="1:9" s="167" customFormat="1" x14ac:dyDescent="0.2"/>
    <row r="22" spans="1:9" s="167" customFormat="1" x14ac:dyDescent="0.2"/>
    <row r="23" spans="1:9" s="167" customFormat="1" x14ac:dyDescent="0.2"/>
    <row r="24" spans="1:9" s="167" customFormat="1" x14ac:dyDescent="0.2"/>
    <row r="25" spans="1:9" s="167" customFormat="1" x14ac:dyDescent="0.2">
      <c r="F25" s="169"/>
    </row>
    <row r="26" spans="1:9" s="167" customFormat="1" x14ac:dyDescent="0.2"/>
    <row r="27" spans="1:9" s="167" customFormat="1" x14ac:dyDescent="0.2"/>
    <row r="28" spans="1:9" s="167" customFormat="1" x14ac:dyDescent="0.2"/>
    <row r="29" spans="1:9" s="167" customFormat="1" x14ac:dyDescent="0.2"/>
    <row r="30" spans="1:9" s="167" customFormat="1" x14ac:dyDescent="0.2"/>
    <row r="31" spans="1:9" s="167" customFormat="1" x14ac:dyDescent="0.2"/>
    <row r="32" spans="1:9" s="167" customFormat="1" x14ac:dyDescent="0.2"/>
    <row r="33" s="167" customFormat="1" x14ac:dyDescent="0.2"/>
    <row r="34" s="167" customFormat="1" x14ac:dyDescent="0.2"/>
    <row r="35" s="167" customFormat="1" x14ac:dyDescent="0.2"/>
    <row r="36" s="167" customFormat="1" x14ac:dyDescent="0.2"/>
    <row r="37" s="167" customFormat="1" x14ac:dyDescent="0.2"/>
    <row r="38" s="167" customFormat="1" x14ac:dyDescent="0.2"/>
    <row r="39" s="167" customFormat="1" x14ac:dyDescent="0.2"/>
    <row r="40" s="167" customFormat="1" x14ac:dyDescent="0.2"/>
    <row r="41" s="167" customFormat="1" x14ac:dyDescent="0.2"/>
    <row r="42" s="167" customFormat="1" x14ac:dyDescent="0.2"/>
    <row r="43" s="167" customFormat="1" x14ac:dyDescent="0.2"/>
    <row r="44" s="167" customFormat="1" x14ac:dyDescent="0.2"/>
    <row r="45" s="167" customFormat="1" x14ac:dyDescent="0.2"/>
    <row r="46" s="167" customFormat="1" x14ac:dyDescent="0.2"/>
    <row r="47" s="167" customFormat="1" x14ac:dyDescent="0.2"/>
    <row r="48" s="167" customFormat="1" x14ac:dyDescent="0.2"/>
    <row r="49" s="167" customFormat="1" x14ac:dyDescent="0.2"/>
    <row r="50" s="167" customFormat="1" x14ac:dyDescent="0.2"/>
    <row r="51" s="167" customFormat="1" x14ac:dyDescent="0.2"/>
    <row r="52" s="167" customFormat="1" x14ac:dyDescent="0.2"/>
    <row r="53" s="167" customFormat="1" x14ac:dyDescent="0.2"/>
    <row r="54" s="167" customFormat="1" x14ac:dyDescent="0.2"/>
    <row r="55" s="167" customFormat="1" x14ac:dyDescent="0.2"/>
    <row r="56" s="167" customFormat="1" x14ac:dyDescent="0.2"/>
    <row r="57" s="167" customFormat="1" x14ac:dyDescent="0.2"/>
    <row r="58" s="167" customFormat="1" x14ac:dyDescent="0.2"/>
    <row r="59" s="167" customFormat="1" x14ac:dyDescent="0.2"/>
    <row r="60" s="167" customFormat="1" x14ac:dyDescent="0.2"/>
    <row r="61" s="167" customFormat="1" x14ac:dyDescent="0.2"/>
    <row r="62" s="167" customFormat="1" x14ac:dyDescent="0.2"/>
    <row r="63" s="167" customFormat="1" x14ac:dyDescent="0.2"/>
    <row r="64" s="167" customFormat="1" x14ac:dyDescent="0.2"/>
    <row r="65" s="167" customFormat="1" x14ac:dyDescent="0.2"/>
    <row r="66" s="167" customFormat="1" x14ac:dyDescent="0.2"/>
    <row r="67" s="167" customFormat="1" x14ac:dyDescent="0.2"/>
    <row r="68" s="167" customFormat="1" x14ac:dyDescent="0.2"/>
    <row r="69" s="167" customFormat="1" x14ac:dyDescent="0.2"/>
    <row r="70" s="167" customFormat="1" x14ac:dyDescent="0.2"/>
    <row r="71" s="167" customFormat="1" x14ac:dyDescent="0.2"/>
    <row r="72" s="167" customFormat="1" x14ac:dyDescent="0.2"/>
    <row r="73" s="167" customFormat="1" x14ac:dyDescent="0.2"/>
    <row r="74" s="167" customFormat="1" x14ac:dyDescent="0.2"/>
    <row r="75" s="167" customFormat="1" x14ac:dyDescent="0.2"/>
    <row r="76" s="167" customFormat="1" x14ac:dyDescent="0.2"/>
    <row r="77" s="167" customFormat="1" x14ac:dyDescent="0.2"/>
    <row r="78" s="167" customFormat="1" x14ac:dyDescent="0.2"/>
    <row r="79" s="167" customFormat="1" x14ac:dyDescent="0.2"/>
    <row r="80" s="167" customFormat="1" x14ac:dyDescent="0.2"/>
    <row r="81" s="167" customFormat="1" x14ac:dyDescent="0.2"/>
    <row r="82" s="167" customFormat="1" x14ac:dyDescent="0.2"/>
    <row r="83" s="167" customFormat="1" x14ac:dyDescent="0.2"/>
    <row r="84" s="167" customFormat="1" x14ac:dyDescent="0.2"/>
    <row r="85" s="167" customFormat="1" x14ac:dyDescent="0.2"/>
    <row r="86" s="167" customFormat="1" x14ac:dyDescent="0.2"/>
    <row r="87" s="167" customFormat="1" x14ac:dyDescent="0.2"/>
    <row r="88" s="167" customFormat="1" x14ac:dyDescent="0.2"/>
    <row r="89" s="167" customFormat="1" x14ac:dyDescent="0.2"/>
    <row r="90" s="167" customFormat="1" x14ac:dyDescent="0.2"/>
    <row r="91" s="167" customFormat="1" x14ac:dyDescent="0.2"/>
    <row r="92" s="167" customFormat="1" x14ac:dyDescent="0.2"/>
    <row r="93" s="167" customFormat="1" x14ac:dyDescent="0.2"/>
    <row r="94" s="167" customFormat="1" x14ac:dyDescent="0.2"/>
    <row r="95" s="167" customFormat="1" x14ac:dyDescent="0.2"/>
    <row r="96" s="167" customFormat="1" x14ac:dyDescent="0.2"/>
    <row r="97" s="167" customFormat="1" x14ac:dyDescent="0.2"/>
    <row r="98" s="167" customFormat="1" x14ac:dyDescent="0.2"/>
    <row r="99" s="167" customFormat="1" x14ac:dyDescent="0.2"/>
    <row r="100" s="167" customFormat="1" x14ac:dyDescent="0.2"/>
    <row r="101" s="167" customFormat="1" x14ac:dyDescent="0.2"/>
    <row r="102" s="167" customFormat="1" x14ac:dyDescent="0.2"/>
    <row r="103" s="167" customFormat="1" x14ac:dyDescent="0.2"/>
    <row r="104" s="167" customFormat="1" x14ac:dyDescent="0.2"/>
    <row r="105" s="167" customFormat="1" x14ac:dyDescent="0.2"/>
    <row r="106" s="167" customFormat="1" x14ac:dyDescent="0.2"/>
    <row r="107" s="167" customFormat="1" x14ac:dyDescent="0.2"/>
    <row r="108" s="167" customFormat="1" x14ac:dyDescent="0.2"/>
    <row r="109" s="167" customFormat="1" x14ac:dyDescent="0.2"/>
    <row r="110" s="167" customFormat="1" x14ac:dyDescent="0.2"/>
    <row r="111" s="167" customFormat="1" x14ac:dyDescent="0.2"/>
    <row r="112" s="167" customFormat="1" x14ac:dyDescent="0.2"/>
    <row r="113" s="167" customFormat="1" x14ac:dyDescent="0.2"/>
    <row r="114" s="167" customFormat="1" x14ac:dyDescent="0.2"/>
    <row r="115" s="167" customFormat="1" x14ac:dyDescent="0.2"/>
    <row r="116" s="167" customFormat="1" x14ac:dyDescent="0.2"/>
    <row r="117" s="167" customFormat="1" x14ac:dyDescent="0.2"/>
    <row r="118" s="167" customFormat="1" x14ac:dyDescent="0.2"/>
    <row r="119" s="167" customFormat="1" x14ac:dyDescent="0.2"/>
    <row r="120" s="167" customFormat="1" x14ac:dyDescent="0.2"/>
    <row r="121" s="167" customFormat="1" x14ac:dyDescent="0.2"/>
    <row r="122" s="167" customFormat="1" x14ac:dyDescent="0.2"/>
    <row r="123" s="167" customFormat="1" x14ac:dyDescent="0.2"/>
    <row r="124" s="167" customFormat="1" x14ac:dyDescent="0.2"/>
    <row r="125" s="167" customFormat="1" x14ac:dyDescent="0.2"/>
    <row r="126" s="167" customFormat="1" x14ac:dyDescent="0.2"/>
    <row r="127" s="167" customFormat="1" x14ac:dyDescent="0.2"/>
    <row r="128" s="167" customFormat="1" x14ac:dyDescent="0.2"/>
    <row r="129" s="167" customFormat="1" x14ac:dyDescent="0.2"/>
    <row r="130" s="167" customFormat="1" x14ac:dyDescent="0.2"/>
    <row r="131" s="167" customFormat="1" x14ac:dyDescent="0.2"/>
    <row r="132" s="167" customFormat="1" x14ac:dyDescent="0.2"/>
    <row r="133" s="167" customFormat="1" x14ac:dyDescent="0.2"/>
    <row r="134" s="167" customFormat="1" x14ac:dyDescent="0.2"/>
    <row r="135" s="167" customFormat="1" x14ac:dyDescent="0.2"/>
    <row r="136" s="167" customFormat="1" x14ac:dyDescent="0.2"/>
    <row r="137" s="167" customFormat="1" x14ac:dyDescent="0.2"/>
    <row r="138" s="167" customFormat="1" x14ac:dyDescent="0.2"/>
    <row r="139" s="167" customFormat="1" x14ac:dyDescent="0.2"/>
    <row r="140" s="167" customFormat="1" x14ac:dyDescent="0.2"/>
    <row r="141" s="167" customFormat="1" x14ac:dyDescent="0.2"/>
    <row r="142" s="167" customFormat="1" x14ac:dyDescent="0.2"/>
    <row r="143" s="167" customFormat="1" x14ac:dyDescent="0.2"/>
    <row r="144" s="167" customFormat="1" x14ac:dyDescent="0.2"/>
    <row r="145" s="167" customFormat="1" x14ac:dyDescent="0.2"/>
    <row r="146" s="167" customFormat="1" x14ac:dyDescent="0.2"/>
    <row r="147" s="167" customFormat="1" x14ac:dyDescent="0.2"/>
    <row r="148" s="167" customFormat="1" x14ac:dyDescent="0.2"/>
    <row r="149" s="167" customFormat="1" x14ac:dyDescent="0.2"/>
    <row r="150" s="167" customFormat="1" x14ac:dyDescent="0.2"/>
    <row r="151" s="167" customFormat="1" x14ac:dyDescent="0.2"/>
    <row r="152" s="167" customFormat="1" x14ac:dyDescent="0.2"/>
    <row r="153" s="167" customFormat="1" x14ac:dyDescent="0.2"/>
    <row r="154" s="167" customFormat="1" x14ac:dyDescent="0.2"/>
    <row r="155" s="167" customFormat="1" x14ac:dyDescent="0.2"/>
    <row r="156" s="167" customFormat="1" x14ac:dyDescent="0.2"/>
    <row r="157" s="167" customFormat="1" x14ac:dyDescent="0.2"/>
    <row r="158" s="167" customFormat="1" x14ac:dyDescent="0.2"/>
    <row r="159" s="167" customFormat="1" x14ac:dyDescent="0.2"/>
    <row r="160" s="167" customFormat="1" x14ac:dyDescent="0.2"/>
    <row r="161" s="167" customFormat="1" x14ac:dyDescent="0.2"/>
    <row r="162" s="167" customFormat="1" x14ac:dyDescent="0.2"/>
    <row r="163" s="167" customFormat="1" x14ac:dyDescent="0.2"/>
    <row r="164" s="167" customFormat="1" x14ac:dyDescent="0.2"/>
    <row r="165" s="167" customFormat="1" x14ac:dyDescent="0.2"/>
    <row r="166" s="167" customFormat="1" x14ac:dyDescent="0.2"/>
    <row r="167" s="167" customFormat="1" x14ac:dyDescent="0.2"/>
    <row r="168" s="167" customFormat="1" x14ac:dyDescent="0.2"/>
    <row r="169" s="167" customFormat="1" x14ac:dyDescent="0.2"/>
    <row r="170" s="167" customFormat="1" x14ac:dyDescent="0.2"/>
    <row r="171" s="167" customFormat="1" x14ac:dyDescent="0.2"/>
    <row r="172" s="167" customFormat="1" x14ac:dyDescent="0.2"/>
    <row r="173" s="167" customFormat="1" x14ac:dyDescent="0.2"/>
    <row r="174" s="167" customFormat="1" x14ac:dyDescent="0.2"/>
    <row r="175" s="167" customFormat="1" x14ac:dyDescent="0.2"/>
    <row r="176" s="167" customFormat="1" x14ac:dyDescent="0.2"/>
    <row r="177" s="167" customFormat="1" x14ac:dyDescent="0.2"/>
    <row r="178" s="167" customFormat="1" x14ac:dyDescent="0.2"/>
    <row r="179" s="167" customFormat="1" x14ac:dyDescent="0.2"/>
    <row r="180" s="167" customFormat="1" x14ac:dyDescent="0.2"/>
    <row r="181" s="167" customFormat="1" x14ac:dyDescent="0.2"/>
    <row r="182" s="167" customFormat="1" x14ac:dyDescent="0.2"/>
    <row r="183" s="167" customFormat="1" x14ac:dyDescent="0.2"/>
    <row r="184" s="167" customFormat="1" x14ac:dyDescent="0.2"/>
    <row r="185" s="167" customFormat="1" x14ac:dyDescent="0.2"/>
    <row r="186" s="167" customFormat="1" x14ac:dyDescent="0.2"/>
    <row r="187" s="167" customFormat="1" x14ac:dyDescent="0.2"/>
    <row r="188" s="167" customFormat="1" x14ac:dyDescent="0.2"/>
    <row r="189" s="167" customFormat="1" x14ac:dyDescent="0.2"/>
    <row r="190" s="167" customFormat="1" x14ac:dyDescent="0.2"/>
    <row r="191" s="167" customFormat="1" x14ac:dyDescent="0.2"/>
    <row r="192" s="167" customFormat="1" x14ac:dyDescent="0.2"/>
    <row r="193" s="167" customFormat="1" x14ac:dyDescent="0.2"/>
    <row r="194" s="167" customFormat="1" x14ac:dyDescent="0.2"/>
    <row r="195" s="167" customFormat="1" x14ac:dyDescent="0.2"/>
    <row r="196" s="167" customFormat="1" x14ac:dyDescent="0.2"/>
    <row r="197" s="167" customFormat="1" x14ac:dyDescent="0.2"/>
    <row r="198" s="167" customFormat="1" x14ac:dyDescent="0.2"/>
    <row r="199" s="167" customFormat="1" x14ac:dyDescent="0.2"/>
    <row r="200" s="167" customFormat="1" x14ac:dyDescent="0.2"/>
    <row r="201" s="167" customFormat="1" x14ac:dyDescent="0.2"/>
    <row r="202" s="167" customFormat="1" x14ac:dyDescent="0.2"/>
    <row r="203" s="167" customFormat="1" x14ac:dyDescent="0.2"/>
    <row r="204" s="167" customFormat="1" x14ac:dyDescent="0.2"/>
    <row r="205" s="167" customFormat="1" x14ac:dyDescent="0.2"/>
    <row r="206" s="167" customFormat="1" x14ac:dyDescent="0.2"/>
    <row r="207" s="167" customFormat="1" x14ac:dyDescent="0.2"/>
    <row r="208" s="167" customFormat="1" x14ac:dyDescent="0.2"/>
    <row r="209" s="167" customFormat="1" x14ac:dyDescent="0.2"/>
    <row r="210" s="167" customFormat="1" x14ac:dyDescent="0.2"/>
    <row r="211" s="167" customFormat="1" x14ac:dyDescent="0.2"/>
    <row r="212" s="167" customFormat="1" x14ac:dyDescent="0.2"/>
    <row r="213" s="167" customFormat="1" x14ac:dyDescent="0.2"/>
    <row r="214" s="167" customFormat="1" x14ac:dyDescent="0.2"/>
    <row r="215" s="167" customFormat="1" x14ac:dyDescent="0.2"/>
    <row r="216" s="167" customFormat="1" x14ac:dyDescent="0.2"/>
    <row r="217" s="167" customFormat="1" x14ac:dyDescent="0.2"/>
    <row r="218" s="167" customFormat="1" x14ac:dyDescent="0.2"/>
    <row r="219" s="167" customFormat="1" x14ac:dyDescent="0.2"/>
    <row r="220" s="167" customFormat="1" x14ac:dyDescent="0.2"/>
    <row r="221" s="167" customFormat="1" x14ac:dyDescent="0.2"/>
    <row r="222" s="167" customFormat="1" x14ac:dyDescent="0.2"/>
    <row r="223" s="167" customFormat="1" x14ac:dyDescent="0.2"/>
    <row r="224" s="167" customFormat="1" x14ac:dyDescent="0.2"/>
    <row r="225" s="167" customFormat="1" x14ac:dyDescent="0.2"/>
    <row r="226" s="167" customFormat="1" x14ac:dyDescent="0.2"/>
    <row r="227" s="167" customFormat="1" x14ac:dyDescent="0.2"/>
    <row r="228" s="167" customFormat="1" x14ac:dyDescent="0.2"/>
    <row r="229" s="167" customFormat="1" x14ac:dyDescent="0.2"/>
    <row r="230" s="167" customFormat="1" x14ac:dyDescent="0.2"/>
    <row r="231" s="167" customFormat="1" x14ac:dyDescent="0.2"/>
    <row r="232" s="167" customFormat="1" x14ac:dyDescent="0.2"/>
    <row r="233" s="167" customFormat="1" x14ac:dyDescent="0.2"/>
    <row r="234" s="167" customFormat="1" x14ac:dyDescent="0.2"/>
    <row r="235" s="167" customFormat="1" x14ac:dyDescent="0.2"/>
    <row r="236" s="167" customFormat="1" x14ac:dyDescent="0.2"/>
    <row r="237" s="167" customFormat="1" x14ac:dyDescent="0.2"/>
    <row r="238" s="167" customFormat="1" x14ac:dyDescent="0.2"/>
    <row r="239" s="167" customFormat="1" x14ac:dyDescent="0.2"/>
    <row r="240" s="167" customFormat="1" x14ac:dyDescent="0.2"/>
    <row r="241" s="167" customFormat="1" x14ac:dyDescent="0.2"/>
    <row r="242" s="167" customFormat="1" x14ac:dyDescent="0.2"/>
    <row r="243" s="167" customFormat="1" x14ac:dyDescent="0.2"/>
    <row r="244" s="167" customFormat="1" x14ac:dyDescent="0.2"/>
    <row r="245" s="167" customFormat="1" x14ac:dyDescent="0.2"/>
    <row r="246" s="167" customFormat="1" x14ac:dyDescent="0.2"/>
    <row r="247" s="167" customFormat="1" x14ac:dyDescent="0.2"/>
    <row r="248" s="167" customFormat="1" x14ac:dyDescent="0.2"/>
    <row r="249" s="167" customFormat="1" x14ac:dyDescent="0.2"/>
    <row r="250" s="167" customFormat="1" x14ac:dyDescent="0.2"/>
    <row r="251" s="167" customFormat="1" x14ac:dyDescent="0.2"/>
    <row r="252" s="167" customFormat="1" x14ac:dyDescent="0.2"/>
    <row r="253" s="167" customFormat="1" x14ac:dyDescent="0.2"/>
    <row r="254" s="167" customFormat="1" x14ac:dyDescent="0.2"/>
    <row r="255" s="167" customFormat="1" x14ac:dyDescent="0.2"/>
    <row r="256" s="167" customFormat="1" x14ac:dyDescent="0.2"/>
    <row r="257" s="167" customFormat="1" x14ac:dyDescent="0.2"/>
    <row r="258" s="167" customFormat="1" x14ac:dyDescent="0.2"/>
    <row r="259" s="167" customFormat="1" x14ac:dyDescent="0.2"/>
    <row r="260" s="167" customFormat="1" x14ac:dyDescent="0.2"/>
    <row r="261" s="167" customFormat="1" x14ac:dyDescent="0.2"/>
    <row r="262" s="87" customFormat="1" x14ac:dyDescent="0.2"/>
    <row r="263" s="87" customFormat="1" x14ac:dyDescent="0.2"/>
    <row r="264" s="87" customFormat="1" x14ac:dyDescent="0.2"/>
    <row r="265" s="87" customFormat="1" x14ac:dyDescent="0.2"/>
    <row r="266" s="87" customFormat="1" x14ac:dyDescent="0.2"/>
    <row r="267" s="87" customFormat="1" x14ac:dyDescent="0.2"/>
    <row r="268" s="87" customFormat="1" x14ac:dyDescent="0.2"/>
    <row r="269" s="87" customFormat="1" x14ac:dyDescent="0.2"/>
    <row r="270" s="87" customFormat="1" x14ac:dyDescent="0.2"/>
    <row r="271" s="87" customFormat="1" x14ac:dyDescent="0.2"/>
    <row r="272" s="87" customFormat="1" x14ac:dyDescent="0.2"/>
    <row r="273" s="87" customFormat="1" x14ac:dyDescent="0.2"/>
    <row r="274" s="87" customFormat="1" x14ac:dyDescent="0.2"/>
    <row r="275" s="87" customFormat="1" x14ac:dyDescent="0.2"/>
    <row r="276" s="87" customFormat="1" x14ac:dyDescent="0.2"/>
    <row r="277" s="87" customFormat="1" x14ac:dyDescent="0.2"/>
    <row r="278" s="87" customFormat="1" x14ac:dyDescent="0.2"/>
    <row r="279" s="87" customFormat="1" x14ac:dyDescent="0.2"/>
    <row r="280" s="87" customFormat="1" x14ac:dyDescent="0.2"/>
    <row r="281" s="87" customFormat="1" x14ac:dyDescent="0.2"/>
    <row r="282" s="87" customFormat="1" x14ac:dyDescent="0.2"/>
    <row r="283" s="87" customFormat="1" x14ac:dyDescent="0.2"/>
    <row r="284" s="87" customFormat="1" x14ac:dyDescent="0.2"/>
    <row r="285" s="87" customFormat="1" x14ac:dyDescent="0.2"/>
    <row r="286" s="87" customFormat="1" x14ac:dyDescent="0.2"/>
    <row r="287" s="87" customFormat="1" x14ac:dyDescent="0.2"/>
    <row r="288" s="87" customFormat="1" x14ac:dyDescent="0.2"/>
    <row r="289" s="87" customFormat="1" x14ac:dyDescent="0.2"/>
    <row r="290" s="87" customFormat="1" x14ac:dyDescent="0.2"/>
    <row r="291" s="87" customFormat="1" x14ac:dyDescent="0.2"/>
    <row r="292" s="87" customFormat="1" x14ac:dyDescent="0.2"/>
    <row r="293" s="87" customFormat="1" x14ac:dyDescent="0.2"/>
    <row r="294" s="87" customFormat="1" x14ac:dyDescent="0.2"/>
    <row r="295" s="87" customFormat="1" x14ac:dyDescent="0.2"/>
    <row r="296" s="87" customFormat="1" x14ac:dyDescent="0.2"/>
    <row r="297" s="87" customFormat="1" x14ac:dyDescent="0.2"/>
    <row r="298" s="87" customFormat="1" x14ac:dyDescent="0.2"/>
    <row r="299" s="87" customFormat="1" x14ac:dyDescent="0.2"/>
    <row r="300" s="87" customFormat="1" x14ac:dyDescent="0.2"/>
    <row r="301" s="87" customFormat="1" x14ac:dyDescent="0.2"/>
    <row r="302" s="87" customFormat="1" x14ac:dyDescent="0.2"/>
    <row r="303" s="87" customFormat="1" x14ac:dyDescent="0.2"/>
    <row r="304" s="87" customFormat="1" x14ac:dyDescent="0.2"/>
    <row r="305" s="87" customFormat="1" x14ac:dyDescent="0.2"/>
    <row r="306" s="87" customFormat="1" x14ac:dyDescent="0.2"/>
    <row r="307" s="87" customFormat="1" x14ac:dyDescent="0.2"/>
    <row r="308" s="87" customFormat="1" x14ac:dyDescent="0.2"/>
    <row r="309" s="87" customFormat="1" x14ac:dyDescent="0.2"/>
    <row r="310" s="87" customFormat="1" x14ac:dyDescent="0.2"/>
    <row r="311" s="87" customFormat="1" x14ac:dyDescent="0.2"/>
    <row r="312" s="87" customFormat="1" x14ac:dyDescent="0.2"/>
    <row r="313" s="87" customFormat="1" x14ac:dyDescent="0.2"/>
    <row r="314" s="87" customFormat="1" x14ac:dyDescent="0.2"/>
    <row r="315" s="87" customFormat="1" x14ac:dyDescent="0.2"/>
    <row r="316" s="87" customFormat="1" x14ac:dyDescent="0.2"/>
    <row r="317" s="87" customFormat="1" x14ac:dyDescent="0.2"/>
    <row r="318" s="87" customFormat="1" x14ac:dyDescent="0.2"/>
    <row r="319" s="87" customFormat="1" x14ac:dyDescent="0.2"/>
    <row r="320" s="87" customFormat="1" x14ac:dyDescent="0.2"/>
    <row r="321" s="87" customFormat="1" x14ac:dyDescent="0.2"/>
    <row r="322" s="87" customFormat="1" x14ac:dyDescent="0.2"/>
    <row r="323" s="87" customFormat="1" x14ac:dyDescent="0.2"/>
    <row r="324" s="87" customFormat="1" x14ac:dyDescent="0.2"/>
    <row r="325" s="87" customFormat="1" x14ac:dyDescent="0.2"/>
    <row r="326" s="87" customFormat="1" x14ac:dyDescent="0.2"/>
    <row r="327" s="87" customFormat="1" x14ac:dyDescent="0.2"/>
    <row r="328" s="87" customFormat="1" x14ac:dyDescent="0.2"/>
    <row r="329" s="87" customFormat="1" x14ac:dyDescent="0.2"/>
    <row r="330" s="87" customFormat="1" x14ac:dyDescent="0.2"/>
    <row r="331" s="87" customFormat="1" x14ac:dyDescent="0.2"/>
    <row r="332" s="87" customFormat="1" x14ac:dyDescent="0.2"/>
    <row r="333" s="87" customFormat="1" x14ac:dyDescent="0.2"/>
    <row r="334" s="87" customFormat="1" x14ac:dyDescent="0.2"/>
    <row r="335" s="87" customFormat="1" x14ac:dyDescent="0.2"/>
    <row r="336" s="87" customFormat="1" x14ac:dyDescent="0.2"/>
    <row r="337" s="87" customFormat="1" x14ac:dyDescent="0.2"/>
    <row r="338" s="87" customFormat="1" x14ac:dyDescent="0.2"/>
    <row r="339" s="87" customFormat="1" x14ac:dyDescent="0.2"/>
    <row r="340" s="87" customFormat="1" x14ac:dyDescent="0.2"/>
    <row r="341" s="87" customFormat="1" x14ac:dyDescent="0.2"/>
    <row r="342" s="87" customFormat="1" x14ac:dyDescent="0.2"/>
    <row r="343" s="87" customFormat="1" x14ac:dyDescent="0.2"/>
    <row r="344" s="87" customFormat="1" x14ac:dyDescent="0.2"/>
    <row r="345" s="87" customFormat="1" x14ac:dyDescent="0.2"/>
    <row r="346" s="87" customFormat="1" x14ac:dyDescent="0.2"/>
    <row r="347" s="87" customFormat="1" x14ac:dyDescent="0.2"/>
    <row r="348" s="87" customFormat="1" x14ac:dyDescent="0.2"/>
    <row r="349" s="87" customFormat="1" x14ac:dyDescent="0.2"/>
    <row r="350" s="87" customFormat="1" x14ac:dyDescent="0.2"/>
    <row r="351" s="87" customFormat="1" x14ac:dyDescent="0.2"/>
    <row r="352" s="87" customFormat="1" x14ac:dyDescent="0.2"/>
    <row r="353" s="87" customFormat="1" x14ac:dyDescent="0.2"/>
    <row r="354" s="87" customFormat="1" x14ac:dyDescent="0.2"/>
    <row r="355" s="87" customFormat="1" x14ac:dyDescent="0.2"/>
    <row r="356" s="87" customFormat="1" x14ac:dyDescent="0.2"/>
    <row r="357" s="87" customFormat="1" x14ac:dyDescent="0.2"/>
    <row r="358" s="87" customFormat="1" x14ac:dyDescent="0.2"/>
    <row r="359" s="87" customFormat="1" x14ac:dyDescent="0.2"/>
    <row r="360" s="87" customFormat="1" x14ac:dyDescent="0.2"/>
    <row r="361" s="87" customFormat="1" x14ac:dyDescent="0.2"/>
    <row r="362" s="87" customFormat="1" x14ac:dyDescent="0.2"/>
    <row r="363" s="87" customFormat="1" x14ac:dyDescent="0.2"/>
    <row r="364" s="87" customFormat="1" x14ac:dyDescent="0.2"/>
    <row r="365" s="87" customFormat="1" x14ac:dyDescent="0.2"/>
    <row r="366" s="87" customFormat="1" x14ac:dyDescent="0.2"/>
    <row r="367" s="87" customFormat="1" x14ac:dyDescent="0.2"/>
    <row r="368" s="87" customFormat="1" x14ac:dyDescent="0.2"/>
    <row r="369" s="87" customFormat="1" x14ac:dyDescent="0.2"/>
    <row r="370" s="87" customFormat="1" x14ac:dyDescent="0.2"/>
    <row r="371" s="87" customFormat="1" x14ac:dyDescent="0.2"/>
    <row r="372" s="87" customFormat="1" x14ac:dyDescent="0.2"/>
    <row r="373" s="87" customFormat="1" x14ac:dyDescent="0.2"/>
    <row r="374" s="87" customFormat="1" x14ac:dyDescent="0.2"/>
    <row r="375" s="87" customFormat="1" x14ac:dyDescent="0.2"/>
    <row r="376" s="87" customFormat="1" x14ac:dyDescent="0.2"/>
    <row r="377" s="87" customFormat="1" x14ac:dyDescent="0.2"/>
    <row r="378" s="87" customFormat="1" x14ac:dyDescent="0.2"/>
    <row r="379" s="87" customFormat="1" x14ac:dyDescent="0.2"/>
    <row r="380" s="87" customFormat="1" x14ac:dyDescent="0.2"/>
    <row r="381" s="87" customFormat="1" x14ac:dyDescent="0.2"/>
    <row r="382" s="87" customFormat="1" x14ac:dyDescent="0.2"/>
    <row r="383" s="87" customFormat="1" x14ac:dyDescent="0.2"/>
    <row r="384" s="87" customFormat="1" x14ac:dyDescent="0.2"/>
    <row r="385" s="87" customFormat="1" x14ac:dyDescent="0.2"/>
    <row r="386" s="87" customFormat="1" x14ac:dyDescent="0.2"/>
    <row r="387" s="87" customFormat="1" x14ac:dyDescent="0.2"/>
    <row r="388" s="87" customFormat="1" x14ac:dyDescent="0.2"/>
    <row r="389" s="87" customFormat="1" x14ac:dyDescent="0.2"/>
    <row r="390" s="87" customFormat="1" x14ac:dyDescent="0.2"/>
    <row r="391" s="87" customFormat="1" x14ac:dyDescent="0.2"/>
    <row r="392" s="87" customFormat="1" x14ac:dyDescent="0.2"/>
    <row r="393" s="87" customFormat="1" x14ac:dyDescent="0.2"/>
    <row r="394" s="87" customFormat="1" x14ac:dyDescent="0.2"/>
    <row r="395" s="87" customFormat="1" x14ac:dyDescent="0.2"/>
    <row r="396" s="87" customFormat="1" x14ac:dyDescent="0.2"/>
    <row r="397" s="87" customFormat="1" x14ac:dyDescent="0.2"/>
    <row r="398" s="87" customFormat="1" x14ac:dyDescent="0.2"/>
    <row r="399" s="87" customFormat="1" x14ac:dyDescent="0.2"/>
    <row r="400" s="87" customFormat="1" x14ac:dyDescent="0.2"/>
    <row r="401" s="87" customFormat="1" x14ac:dyDescent="0.2"/>
    <row r="402" s="87" customFormat="1" x14ac:dyDescent="0.2"/>
    <row r="403" s="87" customFormat="1" x14ac:dyDescent="0.2"/>
    <row r="404" s="87" customFormat="1" x14ac:dyDescent="0.2"/>
    <row r="405" s="87" customFormat="1" x14ac:dyDescent="0.2"/>
    <row r="406" s="87" customFormat="1" x14ac:dyDescent="0.2"/>
    <row r="407" s="87" customFormat="1" x14ac:dyDescent="0.2"/>
    <row r="408" s="87" customFormat="1" x14ac:dyDescent="0.2"/>
    <row r="409" s="87" customFormat="1" x14ac:dyDescent="0.2"/>
    <row r="410" s="87" customFormat="1" x14ac:dyDescent="0.2"/>
    <row r="411" s="87" customFormat="1" x14ac:dyDescent="0.2"/>
    <row r="412" s="87" customFormat="1" x14ac:dyDescent="0.2"/>
    <row r="413" s="87" customFormat="1" x14ac:dyDescent="0.2"/>
    <row r="414" s="87" customFormat="1" x14ac:dyDescent="0.2"/>
    <row r="415" s="87" customFormat="1" x14ac:dyDescent="0.2"/>
    <row r="416" s="87" customFormat="1" x14ac:dyDescent="0.2"/>
    <row r="417" s="87" customFormat="1" x14ac:dyDescent="0.2"/>
    <row r="418" s="87" customFormat="1" x14ac:dyDescent="0.2"/>
    <row r="419" s="87" customFormat="1" x14ac:dyDescent="0.2"/>
    <row r="420" s="87" customFormat="1" x14ac:dyDescent="0.2"/>
    <row r="421" s="87" customFormat="1" x14ac:dyDescent="0.2"/>
    <row r="422" s="87" customFormat="1" x14ac:dyDescent="0.2"/>
    <row r="423" s="87" customFormat="1" x14ac:dyDescent="0.2"/>
    <row r="424" s="87" customFormat="1" x14ac:dyDescent="0.2"/>
    <row r="425" s="87" customFormat="1" x14ac:dyDescent="0.2"/>
    <row r="426" s="87" customFormat="1" x14ac:dyDescent="0.2"/>
    <row r="427" s="87" customFormat="1" x14ac:dyDescent="0.2"/>
    <row r="428" s="87" customFormat="1" x14ac:dyDescent="0.2"/>
    <row r="429" s="87" customFormat="1" x14ac:dyDescent="0.2"/>
    <row r="430" s="87" customFormat="1" x14ac:dyDescent="0.2"/>
    <row r="431" s="87" customFormat="1" x14ac:dyDescent="0.2"/>
    <row r="432" s="87" customFormat="1" x14ac:dyDescent="0.2"/>
    <row r="433" s="87" customFormat="1" x14ac:dyDescent="0.2"/>
    <row r="434" s="87" customFormat="1" x14ac:dyDescent="0.2"/>
    <row r="435" s="87" customFormat="1" x14ac:dyDescent="0.2"/>
    <row r="436" s="87" customFormat="1" x14ac:dyDescent="0.2"/>
    <row r="437" s="87" customFormat="1" x14ac:dyDescent="0.2"/>
    <row r="438" s="87" customFormat="1" x14ac:dyDescent="0.2"/>
  </sheetData>
  <mergeCells count="2">
    <mergeCell ref="A18:I18"/>
    <mergeCell ref="A19:I19"/>
  </mergeCells>
  <pageMargins left="0.9055118110236221" right="0.70866141732283472" top="1.9291338582677167" bottom="0.74803149606299213" header="0.31496062992125984" footer="0.31496062992125984"/>
  <pageSetup paperSize="9" orientation="portrait" horizontalDpi="2400" verticalDpi="2400" r:id="rId1"/>
  <headerFooter>
    <oddHeader xml:space="preserve">&amp;R&amp;"Arial,Bold" </oddHeader>
    <oddFooter>2</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7"/>
  <dimension ref="A1:M438"/>
  <sheetViews>
    <sheetView workbookViewId="0">
      <selection sqref="A1:F1"/>
    </sheetView>
  </sheetViews>
  <sheetFormatPr defaultRowHeight="12.75" x14ac:dyDescent="0.2"/>
  <cols>
    <col min="1" max="1" width="8.7109375" customWidth="1"/>
    <col min="2" max="2" width="60.85546875" customWidth="1"/>
    <col min="3" max="3" width="11.5703125" customWidth="1"/>
    <col min="4" max="4" width="15.28515625" customWidth="1"/>
    <col min="5" max="5" width="17.28515625" customWidth="1"/>
    <col min="6" max="6" width="25.7109375" customWidth="1"/>
    <col min="7" max="7" width="9.140625" hidden="1" customWidth="1"/>
    <col min="8" max="9" width="9.140625" style="17" hidden="1" customWidth="1"/>
    <col min="10" max="10" width="15.5703125" style="17" hidden="1" customWidth="1"/>
    <col min="11" max="12" width="9.140625" style="17" hidden="1" customWidth="1"/>
    <col min="13" max="13" width="9.140625" hidden="1" customWidth="1"/>
    <col min="14" max="15" width="0" hidden="1" customWidth="1"/>
  </cols>
  <sheetData>
    <row r="1" spans="1:12" s="128" customFormat="1" ht="22.5" customHeight="1" thickTop="1" x14ac:dyDescent="0.25">
      <c r="A1" s="822" t="s">
        <v>91</v>
      </c>
      <c r="B1" s="823"/>
      <c r="C1" s="823"/>
      <c r="D1" s="823"/>
      <c r="E1" s="823"/>
      <c r="F1" s="823"/>
      <c r="G1" s="238"/>
      <c r="H1" s="239"/>
      <c r="I1" s="239"/>
      <c r="J1" s="239"/>
      <c r="K1" s="239"/>
      <c r="L1" s="239"/>
    </row>
    <row r="2" spans="1:12" s="128" customFormat="1" ht="33" customHeight="1" x14ac:dyDescent="0.2">
      <c r="A2" s="129" t="s">
        <v>35</v>
      </c>
      <c r="B2" s="130" t="s">
        <v>36</v>
      </c>
      <c r="C2" s="130" t="s">
        <v>59</v>
      </c>
      <c r="D2" s="130" t="s">
        <v>37</v>
      </c>
      <c r="E2" s="131" t="s">
        <v>60</v>
      </c>
      <c r="F2" s="131" t="s">
        <v>56</v>
      </c>
      <c r="G2" s="240"/>
      <c r="H2" s="239"/>
      <c r="I2" s="239"/>
      <c r="J2" s="239"/>
      <c r="K2" s="239"/>
      <c r="L2" s="239"/>
    </row>
    <row r="3" spans="1:12" s="128" customFormat="1" ht="22.5" customHeight="1" x14ac:dyDescent="0.25">
      <c r="A3" s="241">
        <v>1</v>
      </c>
      <c r="B3" s="242" t="s">
        <v>42</v>
      </c>
      <c r="C3" s="130"/>
      <c r="D3" s="130"/>
      <c r="E3" s="131"/>
      <c r="F3" s="131"/>
      <c r="G3" s="240"/>
      <c r="H3" s="239"/>
      <c r="I3" s="239"/>
      <c r="J3" s="239"/>
      <c r="K3" s="239"/>
      <c r="L3" s="239"/>
    </row>
    <row r="4" spans="1:12" s="145" customFormat="1" ht="60" customHeight="1" x14ac:dyDescent="0.2">
      <c r="A4" s="140" t="s">
        <v>62</v>
      </c>
      <c r="B4" s="141" t="s">
        <v>89</v>
      </c>
      <c r="C4" s="142"/>
      <c r="D4" s="143"/>
      <c r="E4" s="143"/>
      <c r="F4" s="144"/>
      <c r="G4" s="243"/>
      <c r="H4" s="244"/>
      <c r="I4" s="169"/>
      <c r="J4" s="169"/>
      <c r="K4" s="169"/>
      <c r="L4" s="169"/>
    </row>
    <row r="5" spans="1:12" s="150" customFormat="1" ht="15" customHeight="1" x14ac:dyDescent="0.2">
      <c r="A5" s="146" t="s">
        <v>64</v>
      </c>
      <c r="B5" s="147" t="s">
        <v>31</v>
      </c>
      <c r="C5" s="142" t="s">
        <v>9</v>
      </c>
      <c r="D5" s="148">
        <f>OHWT!L7</f>
        <v>4.5</v>
      </c>
      <c r="E5" s="148">
        <v>520</v>
      </c>
      <c r="F5" s="144">
        <f t="shared" ref="F5:F11" si="0">D5*E5</f>
        <v>2340</v>
      </c>
      <c r="G5" s="245"/>
      <c r="H5" s="167"/>
      <c r="I5" s="167"/>
      <c r="J5" s="169"/>
      <c r="K5" s="169"/>
      <c r="L5" s="167"/>
    </row>
    <row r="6" spans="1:12" s="145" customFormat="1" ht="159.75" customHeight="1" x14ac:dyDescent="0.2">
      <c r="A6" s="140" t="s">
        <v>66</v>
      </c>
      <c r="B6" s="141" t="s">
        <v>121</v>
      </c>
      <c r="C6" s="142"/>
      <c r="D6" s="151"/>
      <c r="E6" s="148"/>
      <c r="F6" s="144">
        <f t="shared" si="0"/>
        <v>0</v>
      </c>
      <c r="G6" s="243"/>
      <c r="H6" s="169"/>
      <c r="I6" s="169"/>
      <c r="J6" s="169"/>
      <c r="K6" s="169"/>
      <c r="L6" s="169"/>
    </row>
    <row r="7" spans="1:12" s="150" customFormat="1" ht="15" customHeight="1" x14ac:dyDescent="0.2">
      <c r="A7" s="146" t="s">
        <v>64</v>
      </c>
      <c r="B7" s="147" t="s">
        <v>101</v>
      </c>
      <c r="C7" s="142" t="s">
        <v>9</v>
      </c>
      <c r="D7" s="148">
        <f>OHWT!L14</f>
        <v>41.4375</v>
      </c>
      <c r="E7" s="148">
        <v>520</v>
      </c>
      <c r="F7" s="144">
        <f t="shared" si="0"/>
        <v>21547.5</v>
      </c>
      <c r="G7" s="245">
        <f>D7*1.75%</f>
        <v>0.72515625000000006</v>
      </c>
      <c r="H7" s="167">
        <v>223</v>
      </c>
      <c r="I7" s="167">
        <f>H7*G7</f>
        <v>161.70984375</v>
      </c>
      <c r="J7" s="169"/>
      <c r="K7" s="169"/>
      <c r="L7" s="167"/>
    </row>
    <row r="8" spans="1:12" s="150" customFormat="1" ht="15" customHeight="1" x14ac:dyDescent="0.2">
      <c r="A8" s="146" t="s">
        <v>75</v>
      </c>
      <c r="B8" s="147" t="s">
        <v>102</v>
      </c>
      <c r="C8" s="142" t="s">
        <v>9</v>
      </c>
      <c r="D8" s="148">
        <f>OHWT!L18</f>
        <v>81</v>
      </c>
      <c r="E8" s="148">
        <v>520</v>
      </c>
      <c r="F8" s="144">
        <f t="shared" si="0"/>
        <v>42120</v>
      </c>
      <c r="G8" s="245">
        <f t="shared" ref="G8:G9" si="1">D8*1.75%</f>
        <v>1.4175000000000002</v>
      </c>
      <c r="H8" s="167">
        <v>223</v>
      </c>
      <c r="I8" s="167">
        <f t="shared" ref="I8:I9" si="2">H8*G8</f>
        <v>316.10250000000002</v>
      </c>
      <c r="J8" s="169"/>
      <c r="K8" s="169"/>
      <c r="L8" s="167"/>
    </row>
    <row r="9" spans="1:12" s="150" customFormat="1" ht="15" customHeight="1" x14ac:dyDescent="0.2">
      <c r="A9" s="146" t="s">
        <v>76</v>
      </c>
      <c r="B9" s="147" t="s">
        <v>103</v>
      </c>
      <c r="C9" s="142" t="s">
        <v>9</v>
      </c>
      <c r="D9" s="148">
        <f>OHWT!L21</f>
        <v>18.232500000000002</v>
      </c>
      <c r="E9" s="148">
        <v>520</v>
      </c>
      <c r="F9" s="144">
        <f t="shared" si="0"/>
        <v>9480.9000000000015</v>
      </c>
      <c r="G9" s="245">
        <f t="shared" si="1"/>
        <v>0.31906875000000007</v>
      </c>
      <c r="H9" s="167">
        <v>223</v>
      </c>
      <c r="I9" s="167">
        <f t="shared" si="2"/>
        <v>71.152331250000017</v>
      </c>
      <c r="J9" s="169">
        <f>SUM(I7:I9)</f>
        <v>548.96467500000006</v>
      </c>
      <c r="K9" s="169"/>
      <c r="L9" s="167"/>
    </row>
    <row r="10" spans="1:12" s="145" customFormat="1" ht="93.75" customHeight="1" x14ac:dyDescent="0.2">
      <c r="A10" s="140" t="s">
        <v>68</v>
      </c>
      <c r="B10" s="141" t="s">
        <v>80</v>
      </c>
      <c r="C10" s="142" t="s">
        <v>81</v>
      </c>
      <c r="D10" s="148">
        <f>J9</f>
        <v>548.96467500000006</v>
      </c>
      <c r="E10" s="148">
        <v>290</v>
      </c>
      <c r="F10" s="144">
        <f t="shared" si="0"/>
        <v>159199.75575000001</v>
      </c>
      <c r="G10" s="243"/>
      <c r="H10" s="169"/>
      <c r="I10" s="169"/>
      <c r="J10" s="169"/>
      <c r="K10" s="169"/>
      <c r="L10" s="169"/>
    </row>
    <row r="11" spans="1:12" s="145" customFormat="1" ht="46.5" customHeight="1" x14ac:dyDescent="0.2">
      <c r="A11" s="140" t="s">
        <v>69</v>
      </c>
      <c r="B11" s="141" t="s">
        <v>92</v>
      </c>
      <c r="C11" s="142" t="s">
        <v>18</v>
      </c>
      <c r="D11" s="148">
        <f>OHWT!L25</f>
        <v>131</v>
      </c>
      <c r="E11" s="148">
        <v>150</v>
      </c>
      <c r="F11" s="144">
        <f t="shared" si="0"/>
        <v>19650</v>
      </c>
      <c r="G11" s="243"/>
      <c r="H11" s="169"/>
      <c r="I11" s="169"/>
      <c r="J11" s="169"/>
      <c r="K11" s="169"/>
      <c r="L11" s="169"/>
    </row>
    <row r="12" spans="1:12" s="145" customFormat="1" ht="39.75" customHeight="1" x14ac:dyDescent="0.2">
      <c r="A12" s="140" t="s">
        <v>71</v>
      </c>
      <c r="B12" s="141" t="s">
        <v>104</v>
      </c>
      <c r="C12" s="142" t="s">
        <v>9</v>
      </c>
      <c r="D12" s="148">
        <f>D11</f>
        <v>131</v>
      </c>
      <c r="E12" s="148">
        <v>150</v>
      </c>
      <c r="F12" s="144">
        <f>D12*E12</f>
        <v>19650</v>
      </c>
      <c r="G12" s="243"/>
      <c r="H12" s="169"/>
      <c r="I12" s="169"/>
      <c r="J12" s="169"/>
      <c r="K12" s="169"/>
      <c r="L12" s="169"/>
    </row>
    <row r="13" spans="1:12" s="145" customFormat="1" ht="74.25" customHeight="1" x14ac:dyDescent="0.2">
      <c r="A13" s="140" t="s">
        <v>69</v>
      </c>
      <c r="B13" s="141" t="s">
        <v>274</v>
      </c>
      <c r="C13" s="142"/>
      <c r="D13" s="148"/>
      <c r="E13" s="148"/>
      <c r="F13" s="144"/>
      <c r="G13" s="243"/>
      <c r="H13" s="169"/>
      <c r="I13" s="169"/>
      <c r="J13" s="169"/>
      <c r="K13" s="169"/>
      <c r="L13" s="169"/>
    </row>
    <row r="14" spans="1:12" s="150" customFormat="1" ht="15" customHeight="1" x14ac:dyDescent="0.2">
      <c r="A14" s="146" t="s">
        <v>64</v>
      </c>
      <c r="B14" s="147" t="s">
        <v>275</v>
      </c>
      <c r="C14" s="142" t="s">
        <v>18</v>
      </c>
      <c r="D14" s="148">
        <f>OHWT!L10</f>
        <v>24</v>
      </c>
      <c r="E14" s="148">
        <v>75</v>
      </c>
      <c r="F14" s="144">
        <f>D14*E14</f>
        <v>1800</v>
      </c>
      <c r="G14" s="245"/>
      <c r="H14" s="167"/>
      <c r="I14" s="167"/>
      <c r="J14" s="169"/>
      <c r="K14" s="169"/>
      <c r="L14" s="167"/>
    </row>
    <row r="15" spans="1:12" s="150" customFormat="1" ht="24.95" customHeight="1" x14ac:dyDescent="0.2">
      <c r="A15" s="708" t="s">
        <v>109</v>
      </c>
      <c r="B15" s="709"/>
      <c r="C15" s="709"/>
      <c r="D15" s="709"/>
      <c r="E15" s="709"/>
      <c r="F15" s="154">
        <f>SUM(F4:F12)</f>
        <v>273988.15575000003</v>
      </c>
      <c r="G15" s="245"/>
      <c r="H15" s="167"/>
      <c r="I15" s="167"/>
      <c r="J15" s="169"/>
      <c r="K15" s="169"/>
      <c r="L15" s="167"/>
    </row>
    <row r="16" spans="1:12" s="150" customFormat="1" ht="14.25" x14ac:dyDescent="0.2">
      <c r="A16" s="246"/>
      <c r="B16" s="141" t="s">
        <v>85</v>
      </c>
      <c r="C16" s="149"/>
      <c r="D16" s="149"/>
      <c r="E16" s="149"/>
      <c r="F16" s="149"/>
      <c r="G16" s="245"/>
      <c r="H16" s="167"/>
      <c r="I16" s="167"/>
      <c r="J16" s="169"/>
      <c r="K16" s="169"/>
      <c r="L16" s="167"/>
    </row>
    <row r="17" spans="1:12" s="150" customFormat="1" x14ac:dyDescent="0.2">
      <c r="A17" s="246"/>
      <c r="B17" s="149"/>
      <c r="C17" s="149"/>
      <c r="D17" s="149"/>
      <c r="E17" s="149"/>
      <c r="F17" s="149"/>
      <c r="G17" s="245"/>
      <c r="H17" s="167"/>
      <c r="I17" s="167"/>
      <c r="J17" s="169"/>
      <c r="K17" s="169"/>
      <c r="L17" s="167"/>
    </row>
    <row r="18" spans="1:12" s="150" customFormat="1" ht="14.25" x14ac:dyDescent="0.2">
      <c r="A18" s="246"/>
      <c r="B18" s="141"/>
      <c r="C18" s="149"/>
      <c r="D18" s="149"/>
      <c r="E18" s="149"/>
      <c r="F18" s="247"/>
      <c r="G18" s="245"/>
      <c r="H18" s="167"/>
      <c r="I18" s="167"/>
      <c r="J18" s="169"/>
      <c r="K18" s="169"/>
      <c r="L18" s="167"/>
    </row>
    <row r="19" spans="1:12" s="150" customFormat="1" x14ac:dyDescent="0.2">
      <c r="A19" s="246"/>
      <c r="B19" s="149"/>
      <c r="C19" s="149"/>
      <c r="D19" s="149"/>
      <c r="E19" s="149"/>
      <c r="F19" s="247"/>
      <c r="G19" s="245"/>
      <c r="H19" s="167"/>
      <c r="I19" s="167"/>
      <c r="J19" s="169"/>
      <c r="K19" s="169"/>
      <c r="L19" s="167"/>
    </row>
    <row r="20" spans="1:12" s="150" customFormat="1" x14ac:dyDescent="0.2">
      <c r="A20" s="246"/>
      <c r="B20" s="149"/>
      <c r="C20" s="149"/>
      <c r="D20" s="149"/>
      <c r="E20" s="149"/>
      <c r="F20" s="247"/>
      <c r="G20" s="245"/>
      <c r="H20" s="167"/>
      <c r="I20" s="167"/>
      <c r="J20" s="169"/>
      <c r="K20" s="169"/>
      <c r="L20" s="167"/>
    </row>
    <row r="21" spans="1:12" s="150" customFormat="1" x14ac:dyDescent="0.2">
      <c r="A21" s="246"/>
      <c r="B21" s="149"/>
      <c r="C21" s="149"/>
      <c r="D21" s="149"/>
      <c r="E21" s="149"/>
      <c r="F21" s="149"/>
      <c r="G21" s="245"/>
      <c r="H21" s="167"/>
      <c r="I21" s="167"/>
      <c r="J21" s="167"/>
      <c r="K21" s="167"/>
      <c r="L21" s="167"/>
    </row>
    <row r="22" spans="1:12" s="150" customFormat="1" x14ac:dyDescent="0.2">
      <c r="A22" s="246"/>
      <c r="B22" s="149"/>
      <c r="C22" s="149"/>
      <c r="D22" s="149"/>
      <c r="E22" s="149"/>
      <c r="F22" s="149"/>
      <c r="G22" s="245"/>
      <c r="H22" s="167"/>
      <c r="I22" s="167"/>
      <c r="J22" s="167"/>
      <c r="K22" s="167"/>
      <c r="L22" s="167"/>
    </row>
    <row r="23" spans="1:12" s="150" customFormat="1" x14ac:dyDescent="0.2">
      <c r="A23" s="246"/>
      <c r="B23" s="149"/>
      <c r="C23" s="149"/>
      <c r="D23" s="149"/>
      <c r="E23" s="149"/>
      <c r="F23" s="149"/>
      <c r="G23" s="245"/>
      <c r="H23" s="167"/>
      <c r="I23" s="167"/>
      <c r="J23" s="167"/>
      <c r="K23" s="167"/>
      <c r="L23" s="167"/>
    </row>
    <row r="24" spans="1:12" s="150" customFormat="1" x14ac:dyDescent="0.2">
      <c r="A24" s="246"/>
      <c r="B24" s="149"/>
      <c r="C24" s="149"/>
      <c r="D24" s="149"/>
      <c r="E24" s="149"/>
      <c r="F24" s="149"/>
      <c r="G24" s="245"/>
      <c r="H24" s="167"/>
      <c r="I24" s="167"/>
      <c r="J24" s="167"/>
      <c r="K24" s="167"/>
      <c r="L24" s="167"/>
    </row>
    <row r="25" spans="1:12" s="150" customFormat="1" x14ac:dyDescent="0.2">
      <c r="A25" s="246"/>
      <c r="B25" s="149"/>
      <c r="C25" s="149"/>
      <c r="D25" s="149"/>
      <c r="E25" s="149"/>
      <c r="F25" s="149"/>
      <c r="G25" s="245"/>
      <c r="H25" s="167"/>
      <c r="I25" s="167"/>
      <c r="J25" s="167"/>
      <c r="K25" s="167"/>
      <c r="L25" s="167"/>
    </row>
    <row r="26" spans="1:12" s="150" customFormat="1" x14ac:dyDescent="0.2">
      <c r="A26" s="246"/>
      <c r="B26" s="149"/>
      <c r="C26" s="149"/>
      <c r="D26" s="149"/>
      <c r="E26" s="149"/>
      <c r="F26" s="149"/>
      <c r="G26" s="245"/>
      <c r="H26" s="167"/>
      <c r="I26" s="167"/>
      <c r="J26" s="167"/>
      <c r="K26" s="167"/>
      <c r="L26" s="167"/>
    </row>
    <row r="27" spans="1:12" s="150" customFormat="1" x14ac:dyDescent="0.2">
      <c r="A27" s="246"/>
      <c r="B27" s="149"/>
      <c r="C27" s="149"/>
      <c r="D27" s="149"/>
      <c r="E27" s="149"/>
      <c r="F27" s="149"/>
      <c r="G27" s="245"/>
      <c r="H27" s="167"/>
      <c r="I27" s="167"/>
      <c r="J27" s="167"/>
      <c r="K27" s="167"/>
      <c r="L27" s="167"/>
    </row>
    <row r="28" spans="1:12" s="150" customFormat="1" x14ac:dyDescent="0.2">
      <c r="A28" s="246"/>
      <c r="B28" s="149"/>
      <c r="C28" s="149"/>
      <c r="D28" s="149"/>
      <c r="E28" s="149"/>
      <c r="F28" s="149"/>
      <c r="G28" s="245"/>
      <c r="H28" s="167"/>
      <c r="I28" s="167"/>
      <c r="J28" s="167"/>
      <c r="K28" s="167"/>
      <c r="L28" s="167"/>
    </row>
    <row r="29" spans="1:12" s="150" customFormat="1" x14ac:dyDescent="0.2">
      <c r="A29" s="246"/>
      <c r="B29" s="149"/>
      <c r="C29" s="149"/>
      <c r="D29" s="149"/>
      <c r="E29" s="149"/>
      <c r="F29" s="149"/>
      <c r="G29" s="245"/>
      <c r="H29" s="167"/>
      <c r="I29" s="167"/>
      <c r="J29" s="167"/>
      <c r="K29" s="167"/>
      <c r="L29" s="167"/>
    </row>
    <row r="30" spans="1:12" s="150" customFormat="1" x14ac:dyDescent="0.2">
      <c r="A30" s="246"/>
      <c r="B30" s="149"/>
      <c r="C30" s="149"/>
      <c r="D30" s="149"/>
      <c r="E30" s="149"/>
      <c r="F30" s="149"/>
      <c r="G30" s="245"/>
      <c r="H30" s="167"/>
      <c r="I30" s="167"/>
      <c r="J30" s="167"/>
      <c r="K30" s="167"/>
      <c r="L30" s="167"/>
    </row>
    <row r="31" spans="1:12" s="150" customFormat="1" x14ac:dyDescent="0.2">
      <c r="A31" s="246"/>
      <c r="B31" s="149"/>
      <c r="C31" s="149"/>
      <c r="D31" s="149"/>
      <c r="E31" s="149"/>
      <c r="F31" s="149"/>
      <c r="G31" s="245"/>
      <c r="H31" s="167"/>
      <c r="I31" s="167"/>
      <c r="J31" s="167"/>
      <c r="K31" s="167"/>
      <c r="L31" s="167"/>
    </row>
    <row r="32" spans="1:12" s="150" customFormat="1" x14ac:dyDescent="0.2">
      <c r="A32" s="246"/>
      <c r="B32" s="149"/>
      <c r="C32" s="149"/>
      <c r="D32" s="149"/>
      <c r="E32" s="149"/>
      <c r="F32" s="149"/>
      <c r="G32" s="245"/>
      <c r="H32" s="167"/>
      <c r="I32" s="167"/>
      <c r="J32" s="167"/>
      <c r="K32" s="167"/>
      <c r="L32" s="167"/>
    </row>
    <row r="33" spans="1:12" s="150" customFormat="1" x14ac:dyDescent="0.2">
      <c r="A33" s="246"/>
      <c r="B33" s="149"/>
      <c r="C33" s="149"/>
      <c r="D33" s="149"/>
      <c r="E33" s="149"/>
      <c r="F33" s="149"/>
      <c r="G33" s="245"/>
      <c r="H33" s="167"/>
      <c r="I33" s="167"/>
      <c r="J33" s="167"/>
      <c r="K33" s="167"/>
      <c r="L33" s="167"/>
    </row>
    <row r="34" spans="1:12" s="150" customFormat="1" x14ac:dyDescent="0.2">
      <c r="A34" s="246"/>
      <c r="B34" s="149"/>
      <c r="C34" s="149"/>
      <c r="D34" s="149"/>
      <c r="E34" s="149"/>
      <c r="F34" s="149"/>
      <c r="G34" s="245"/>
      <c r="H34" s="167"/>
      <c r="I34" s="167"/>
      <c r="J34" s="167"/>
      <c r="K34" s="167"/>
      <c r="L34" s="167"/>
    </row>
    <row r="35" spans="1:12" s="150" customFormat="1" x14ac:dyDescent="0.2">
      <c r="A35" s="246"/>
      <c r="B35" s="149"/>
      <c r="C35" s="149"/>
      <c r="D35" s="149"/>
      <c r="E35" s="149"/>
      <c r="F35" s="149"/>
      <c r="G35" s="245"/>
      <c r="H35" s="167"/>
      <c r="I35" s="167"/>
      <c r="J35" s="167"/>
      <c r="K35" s="167"/>
      <c r="L35" s="167"/>
    </row>
    <row r="36" spans="1:12" s="150" customFormat="1" x14ac:dyDescent="0.2">
      <c r="A36" s="246"/>
      <c r="B36" s="149"/>
      <c r="C36" s="149"/>
      <c r="D36" s="149"/>
      <c r="E36" s="149"/>
      <c r="F36" s="149"/>
      <c r="G36" s="245"/>
      <c r="H36" s="167"/>
      <c r="I36" s="167"/>
      <c r="J36" s="167"/>
      <c r="K36" s="167"/>
      <c r="L36" s="167"/>
    </row>
    <row r="37" spans="1:12" s="150" customFormat="1" x14ac:dyDescent="0.2">
      <c r="A37" s="246"/>
      <c r="B37" s="149"/>
      <c r="C37" s="149"/>
      <c r="D37" s="149"/>
      <c r="E37" s="149"/>
      <c r="F37" s="149"/>
      <c r="G37" s="245"/>
      <c r="H37" s="167"/>
      <c r="I37" s="167"/>
      <c r="J37" s="167"/>
      <c r="K37" s="167"/>
      <c r="L37" s="167"/>
    </row>
    <row r="38" spans="1:12" s="150" customFormat="1" x14ac:dyDescent="0.2">
      <c r="A38" s="246"/>
      <c r="B38" s="149"/>
      <c r="C38" s="149"/>
      <c r="D38" s="149"/>
      <c r="E38" s="149"/>
      <c r="F38" s="149"/>
      <c r="G38" s="245"/>
      <c r="H38" s="167"/>
      <c r="I38" s="167"/>
      <c r="J38" s="167"/>
      <c r="K38" s="167"/>
      <c r="L38" s="167"/>
    </row>
    <row r="39" spans="1:12" s="150" customFormat="1" x14ac:dyDescent="0.2">
      <c r="A39" s="246"/>
      <c r="B39" s="149"/>
      <c r="C39" s="149"/>
      <c r="D39" s="149"/>
      <c r="E39" s="149"/>
      <c r="F39" s="149"/>
      <c r="G39" s="245"/>
      <c r="H39" s="167"/>
      <c r="I39" s="167"/>
      <c r="J39" s="167"/>
      <c r="K39" s="167"/>
      <c r="L39" s="167"/>
    </row>
    <row r="40" spans="1:12" s="150" customFormat="1" x14ac:dyDescent="0.2">
      <c r="A40" s="246"/>
      <c r="B40" s="149"/>
      <c r="C40" s="149"/>
      <c r="D40" s="149"/>
      <c r="E40" s="149"/>
      <c r="F40" s="149"/>
      <c r="G40" s="245"/>
      <c r="H40" s="167"/>
      <c r="I40" s="167"/>
      <c r="J40" s="167"/>
      <c r="K40" s="167"/>
      <c r="L40" s="167"/>
    </row>
    <row r="41" spans="1:12" s="150" customFormat="1" x14ac:dyDescent="0.2">
      <c r="A41" s="246"/>
      <c r="B41" s="149"/>
      <c r="C41" s="149"/>
      <c r="D41" s="149"/>
      <c r="E41" s="149"/>
      <c r="F41" s="149"/>
      <c r="G41" s="245"/>
      <c r="H41" s="167"/>
      <c r="I41" s="167"/>
      <c r="J41" s="167"/>
      <c r="K41" s="167"/>
      <c r="L41" s="167"/>
    </row>
    <row r="42" spans="1:12" s="150" customFormat="1" x14ac:dyDescent="0.2">
      <c r="A42" s="246"/>
      <c r="B42" s="149"/>
      <c r="C42" s="149"/>
      <c r="D42" s="149"/>
      <c r="E42" s="149"/>
      <c r="F42" s="149"/>
      <c r="G42" s="245"/>
      <c r="H42" s="167"/>
      <c r="I42" s="167"/>
      <c r="J42" s="167"/>
      <c r="K42" s="167"/>
      <c r="L42" s="167"/>
    </row>
    <row r="43" spans="1:12" s="150" customFormat="1" x14ac:dyDescent="0.2">
      <c r="A43" s="246"/>
      <c r="B43" s="149"/>
      <c r="C43" s="149"/>
      <c r="D43" s="149"/>
      <c r="E43" s="149"/>
      <c r="F43" s="149"/>
      <c r="G43" s="245"/>
      <c r="H43" s="167"/>
      <c r="I43" s="167"/>
      <c r="J43" s="167"/>
      <c r="K43" s="167"/>
      <c r="L43" s="167"/>
    </row>
    <row r="44" spans="1:12" s="150" customFormat="1" x14ac:dyDescent="0.2">
      <c r="A44" s="246"/>
      <c r="B44" s="149"/>
      <c r="C44" s="149"/>
      <c r="D44" s="149"/>
      <c r="E44" s="149"/>
      <c r="F44" s="149"/>
      <c r="G44" s="245"/>
      <c r="H44" s="167"/>
      <c r="I44" s="167"/>
      <c r="J44" s="167"/>
      <c r="K44" s="167"/>
      <c r="L44" s="167"/>
    </row>
    <row r="45" spans="1:12" s="150" customFormat="1" ht="13.5" thickBot="1" x14ac:dyDescent="0.25">
      <c r="A45" s="248"/>
      <c r="B45" s="249"/>
      <c r="C45" s="249"/>
      <c r="D45" s="249"/>
      <c r="E45" s="249"/>
      <c r="F45" s="249"/>
      <c r="G45" s="250"/>
      <c r="H45" s="167"/>
      <c r="I45" s="167"/>
      <c r="J45" s="167"/>
      <c r="K45" s="167"/>
      <c r="L45" s="167"/>
    </row>
    <row r="46" spans="1:12" s="150" customFormat="1" ht="13.5" thickTop="1" x14ac:dyDescent="0.2">
      <c r="H46" s="167"/>
      <c r="I46" s="167"/>
      <c r="J46" s="167"/>
      <c r="K46" s="167"/>
      <c r="L46" s="167"/>
    </row>
    <row r="47" spans="1:12" s="150" customFormat="1" x14ac:dyDescent="0.2">
      <c r="H47" s="167"/>
      <c r="I47" s="167"/>
      <c r="J47" s="167"/>
      <c r="K47" s="167"/>
      <c r="L47" s="167"/>
    </row>
    <row r="48" spans="1:12" s="150" customFormat="1" x14ac:dyDescent="0.2">
      <c r="H48" s="167"/>
      <c r="I48" s="167"/>
      <c r="J48" s="167"/>
      <c r="K48" s="167"/>
      <c r="L48" s="167"/>
    </row>
    <row r="49" spans="8:12" s="150" customFormat="1" x14ac:dyDescent="0.2">
      <c r="H49" s="167"/>
      <c r="I49" s="167"/>
      <c r="J49" s="167"/>
      <c r="K49" s="167"/>
      <c r="L49" s="167"/>
    </row>
    <row r="50" spans="8:12" s="150" customFormat="1" x14ac:dyDescent="0.2">
      <c r="H50" s="167"/>
      <c r="I50" s="167"/>
      <c r="J50" s="167"/>
      <c r="K50" s="167"/>
      <c r="L50" s="167"/>
    </row>
    <row r="51" spans="8:12" s="150" customFormat="1" x14ac:dyDescent="0.2">
      <c r="H51" s="167"/>
      <c r="I51" s="167"/>
      <c r="J51" s="167"/>
      <c r="K51" s="167"/>
      <c r="L51" s="167"/>
    </row>
    <row r="52" spans="8:12" s="150" customFormat="1" x14ac:dyDescent="0.2">
      <c r="H52" s="167"/>
      <c r="I52" s="167"/>
      <c r="J52" s="167"/>
      <c r="K52" s="167"/>
      <c r="L52" s="167"/>
    </row>
    <row r="53" spans="8:12" s="150" customFormat="1" x14ac:dyDescent="0.2">
      <c r="H53" s="167"/>
      <c r="I53" s="167"/>
      <c r="J53" s="167"/>
      <c r="K53" s="167"/>
      <c r="L53" s="167"/>
    </row>
    <row r="54" spans="8:12" s="150" customFormat="1" x14ac:dyDescent="0.2">
      <c r="H54" s="167"/>
      <c r="I54" s="167"/>
      <c r="J54" s="167"/>
      <c r="K54" s="167"/>
      <c r="L54" s="167"/>
    </row>
    <row r="55" spans="8:12" s="150" customFormat="1" x14ac:dyDescent="0.2">
      <c r="H55" s="167"/>
      <c r="I55" s="167"/>
      <c r="J55" s="167"/>
      <c r="K55" s="167"/>
      <c r="L55" s="167"/>
    </row>
    <row r="56" spans="8:12" s="150" customFormat="1" x14ac:dyDescent="0.2">
      <c r="H56" s="167"/>
      <c r="I56" s="167"/>
      <c r="J56" s="167"/>
      <c r="K56" s="167"/>
      <c r="L56" s="167"/>
    </row>
    <row r="57" spans="8:12" s="150" customFormat="1" x14ac:dyDescent="0.2">
      <c r="H57" s="167"/>
      <c r="I57" s="167"/>
      <c r="J57" s="167"/>
      <c r="K57" s="167"/>
      <c r="L57" s="167"/>
    </row>
    <row r="58" spans="8:12" s="150" customFormat="1" x14ac:dyDescent="0.2">
      <c r="H58" s="167"/>
      <c r="I58" s="167"/>
      <c r="J58" s="167"/>
      <c r="K58" s="167"/>
      <c r="L58" s="167"/>
    </row>
    <row r="59" spans="8:12" s="150" customFormat="1" x14ac:dyDescent="0.2">
      <c r="H59" s="167"/>
      <c r="I59" s="167"/>
      <c r="J59" s="167"/>
      <c r="K59" s="167"/>
      <c r="L59" s="167"/>
    </row>
    <row r="60" spans="8:12" s="150" customFormat="1" x14ac:dyDescent="0.2">
      <c r="H60" s="167"/>
      <c r="I60" s="167"/>
      <c r="J60" s="167"/>
      <c r="K60" s="167"/>
      <c r="L60" s="167"/>
    </row>
    <row r="61" spans="8:12" s="150" customFormat="1" x14ac:dyDescent="0.2">
      <c r="H61" s="167"/>
      <c r="I61" s="167"/>
      <c r="J61" s="167"/>
      <c r="K61" s="167"/>
      <c r="L61" s="167"/>
    </row>
    <row r="62" spans="8:12" s="150" customFormat="1" x14ac:dyDescent="0.2">
      <c r="H62" s="167"/>
      <c r="I62" s="167"/>
      <c r="J62" s="167"/>
      <c r="K62" s="167"/>
      <c r="L62" s="167"/>
    </row>
    <row r="63" spans="8:12" s="150" customFormat="1" x14ac:dyDescent="0.2">
      <c r="H63" s="167"/>
      <c r="I63" s="167"/>
      <c r="J63" s="167"/>
      <c r="K63" s="167"/>
      <c r="L63" s="167"/>
    </row>
    <row r="64" spans="8:12" s="150" customFormat="1" x14ac:dyDescent="0.2">
      <c r="H64" s="167"/>
      <c r="I64" s="167"/>
      <c r="J64" s="167"/>
      <c r="K64" s="167"/>
      <c r="L64" s="167"/>
    </row>
    <row r="65" spans="8:12" s="150" customFormat="1" x14ac:dyDescent="0.2">
      <c r="H65" s="167"/>
      <c r="I65" s="167"/>
      <c r="J65" s="167"/>
      <c r="K65" s="167"/>
      <c r="L65" s="167"/>
    </row>
    <row r="66" spans="8:12" s="150" customFormat="1" x14ac:dyDescent="0.2">
      <c r="H66" s="167"/>
      <c r="I66" s="167"/>
      <c r="J66" s="167"/>
      <c r="K66" s="167"/>
      <c r="L66" s="167"/>
    </row>
    <row r="67" spans="8:12" s="150" customFormat="1" x14ac:dyDescent="0.2">
      <c r="H67" s="167"/>
      <c r="I67" s="167"/>
      <c r="J67" s="167"/>
      <c r="K67" s="167"/>
      <c r="L67" s="167"/>
    </row>
    <row r="68" spans="8:12" s="150" customFormat="1" x14ac:dyDescent="0.2">
      <c r="H68" s="167"/>
      <c r="I68" s="167"/>
      <c r="J68" s="167"/>
      <c r="K68" s="167"/>
      <c r="L68" s="167"/>
    </row>
    <row r="69" spans="8:12" s="150" customFormat="1" x14ac:dyDescent="0.2">
      <c r="H69" s="167"/>
      <c r="I69" s="167"/>
      <c r="J69" s="167"/>
      <c r="K69" s="167"/>
      <c r="L69" s="167"/>
    </row>
    <row r="70" spans="8:12" s="150" customFormat="1" x14ac:dyDescent="0.2">
      <c r="H70" s="167"/>
      <c r="I70" s="167"/>
      <c r="J70" s="167"/>
      <c r="K70" s="167"/>
      <c r="L70" s="167"/>
    </row>
    <row r="71" spans="8:12" s="150" customFormat="1" x14ac:dyDescent="0.2">
      <c r="H71" s="167"/>
      <c r="I71" s="167"/>
      <c r="J71" s="167"/>
      <c r="K71" s="167"/>
      <c r="L71" s="167"/>
    </row>
    <row r="72" spans="8:12" s="150" customFormat="1" x14ac:dyDescent="0.2">
      <c r="H72" s="167"/>
      <c r="I72" s="167"/>
      <c r="J72" s="167"/>
      <c r="K72" s="167"/>
      <c r="L72" s="167"/>
    </row>
    <row r="73" spans="8:12" s="150" customFormat="1" x14ac:dyDescent="0.2">
      <c r="H73" s="167"/>
      <c r="I73" s="167"/>
      <c r="J73" s="167"/>
      <c r="K73" s="167"/>
      <c r="L73" s="167"/>
    </row>
    <row r="74" spans="8:12" s="150" customFormat="1" x14ac:dyDescent="0.2">
      <c r="H74" s="167"/>
      <c r="I74" s="167"/>
      <c r="J74" s="167"/>
      <c r="K74" s="167"/>
      <c r="L74" s="167"/>
    </row>
    <row r="75" spans="8:12" s="150" customFormat="1" x14ac:dyDescent="0.2">
      <c r="H75" s="167"/>
      <c r="I75" s="167"/>
      <c r="J75" s="167"/>
      <c r="K75" s="167"/>
      <c r="L75" s="167"/>
    </row>
    <row r="76" spans="8:12" s="150" customFormat="1" x14ac:dyDescent="0.2">
      <c r="H76" s="167"/>
      <c r="I76" s="167"/>
      <c r="J76" s="167"/>
      <c r="K76" s="167"/>
      <c r="L76" s="167"/>
    </row>
    <row r="77" spans="8:12" s="150" customFormat="1" x14ac:dyDescent="0.2">
      <c r="H77" s="167"/>
      <c r="I77" s="167"/>
      <c r="J77" s="167"/>
      <c r="K77" s="167"/>
      <c r="L77" s="167"/>
    </row>
    <row r="78" spans="8:12" s="150" customFormat="1" x14ac:dyDescent="0.2">
      <c r="H78" s="167"/>
      <c r="I78" s="167"/>
      <c r="J78" s="167"/>
      <c r="K78" s="167"/>
      <c r="L78" s="167"/>
    </row>
    <row r="79" spans="8:12" s="150" customFormat="1" x14ac:dyDescent="0.2">
      <c r="H79" s="167"/>
      <c r="I79" s="167"/>
      <c r="J79" s="167"/>
      <c r="K79" s="167"/>
      <c r="L79" s="167"/>
    </row>
    <row r="80" spans="8:12" s="150" customFormat="1" x14ac:dyDescent="0.2">
      <c r="H80" s="167"/>
      <c r="I80" s="167"/>
      <c r="J80" s="167"/>
      <c r="K80" s="167"/>
      <c r="L80" s="167"/>
    </row>
    <row r="81" spans="8:12" s="150" customFormat="1" x14ac:dyDescent="0.2">
      <c r="H81" s="167"/>
      <c r="I81" s="167"/>
      <c r="J81" s="167"/>
      <c r="K81" s="167"/>
      <c r="L81" s="167"/>
    </row>
    <row r="82" spans="8:12" s="150" customFormat="1" x14ac:dyDescent="0.2">
      <c r="H82" s="167"/>
      <c r="I82" s="167"/>
      <c r="J82" s="167"/>
      <c r="K82" s="167"/>
      <c r="L82" s="167"/>
    </row>
    <row r="83" spans="8:12" s="150" customFormat="1" x14ac:dyDescent="0.2">
      <c r="H83" s="167"/>
      <c r="I83" s="167"/>
      <c r="J83" s="167"/>
      <c r="K83" s="167"/>
      <c r="L83" s="167"/>
    </row>
    <row r="84" spans="8:12" s="150" customFormat="1" x14ac:dyDescent="0.2">
      <c r="H84" s="167"/>
      <c r="I84" s="167"/>
      <c r="J84" s="167"/>
      <c r="K84" s="167"/>
      <c r="L84" s="167"/>
    </row>
    <row r="85" spans="8:12" s="150" customFormat="1" x14ac:dyDescent="0.2">
      <c r="H85" s="167"/>
      <c r="I85" s="167"/>
      <c r="J85" s="167"/>
      <c r="K85" s="167"/>
      <c r="L85" s="167"/>
    </row>
    <row r="86" spans="8:12" s="150" customFormat="1" x14ac:dyDescent="0.2">
      <c r="H86" s="167"/>
      <c r="I86" s="167"/>
      <c r="J86" s="167"/>
      <c r="K86" s="167"/>
      <c r="L86" s="167"/>
    </row>
    <row r="87" spans="8:12" s="150" customFormat="1" x14ac:dyDescent="0.2">
      <c r="H87" s="167"/>
      <c r="I87" s="167"/>
      <c r="J87" s="167"/>
      <c r="K87" s="167"/>
      <c r="L87" s="167"/>
    </row>
    <row r="88" spans="8:12" s="150" customFormat="1" x14ac:dyDescent="0.2">
      <c r="H88" s="167"/>
      <c r="I88" s="167"/>
      <c r="J88" s="167"/>
      <c r="K88" s="167"/>
      <c r="L88" s="167"/>
    </row>
    <row r="89" spans="8:12" s="150" customFormat="1" x14ac:dyDescent="0.2">
      <c r="H89" s="167"/>
      <c r="I89" s="167"/>
      <c r="J89" s="167"/>
      <c r="K89" s="167"/>
      <c r="L89" s="167"/>
    </row>
    <row r="90" spans="8:12" s="150" customFormat="1" x14ac:dyDescent="0.2">
      <c r="H90" s="167"/>
      <c r="I90" s="167"/>
      <c r="J90" s="167"/>
      <c r="K90" s="167"/>
      <c r="L90" s="167"/>
    </row>
    <row r="91" spans="8:12" s="150" customFormat="1" x14ac:dyDescent="0.2">
      <c r="H91" s="167"/>
      <c r="I91" s="167"/>
      <c r="J91" s="167"/>
      <c r="K91" s="167"/>
      <c r="L91" s="167"/>
    </row>
    <row r="92" spans="8:12" s="150" customFormat="1" x14ac:dyDescent="0.2">
      <c r="H92" s="167"/>
      <c r="I92" s="167"/>
      <c r="J92" s="167"/>
      <c r="K92" s="167"/>
      <c r="L92" s="167"/>
    </row>
    <row r="93" spans="8:12" s="150" customFormat="1" x14ac:dyDescent="0.2">
      <c r="H93" s="167"/>
      <c r="I93" s="167"/>
      <c r="J93" s="167"/>
      <c r="K93" s="167"/>
      <c r="L93" s="167"/>
    </row>
    <row r="94" spans="8:12" s="150" customFormat="1" x14ac:dyDescent="0.2">
      <c r="H94" s="167"/>
      <c r="I94" s="167"/>
      <c r="J94" s="167"/>
      <c r="K94" s="167"/>
      <c r="L94" s="167"/>
    </row>
    <row r="95" spans="8:12" s="150" customFormat="1" x14ac:dyDescent="0.2">
      <c r="H95" s="167"/>
      <c r="I95" s="167"/>
      <c r="J95" s="167"/>
      <c r="K95" s="167"/>
      <c r="L95" s="167"/>
    </row>
    <row r="96" spans="8:12" s="150" customFormat="1" x14ac:dyDescent="0.2">
      <c r="H96" s="167"/>
      <c r="I96" s="167"/>
      <c r="J96" s="167"/>
      <c r="K96" s="167"/>
      <c r="L96" s="167"/>
    </row>
    <row r="97" spans="8:12" s="150" customFormat="1" x14ac:dyDescent="0.2">
      <c r="H97" s="167"/>
      <c r="I97" s="167"/>
      <c r="J97" s="167"/>
      <c r="K97" s="167"/>
      <c r="L97" s="167"/>
    </row>
    <row r="98" spans="8:12" s="150" customFormat="1" x14ac:dyDescent="0.2">
      <c r="H98" s="167"/>
      <c r="I98" s="167"/>
      <c r="J98" s="167"/>
      <c r="K98" s="167"/>
      <c r="L98" s="167"/>
    </row>
    <row r="99" spans="8:12" s="150" customFormat="1" x14ac:dyDescent="0.2">
      <c r="H99" s="167"/>
      <c r="I99" s="167"/>
      <c r="J99" s="167"/>
      <c r="K99" s="167"/>
      <c r="L99" s="167"/>
    </row>
    <row r="100" spans="8:12" s="150" customFormat="1" x14ac:dyDescent="0.2">
      <c r="H100" s="167"/>
      <c r="I100" s="167"/>
      <c r="J100" s="167"/>
      <c r="K100" s="167"/>
      <c r="L100" s="167"/>
    </row>
    <row r="101" spans="8:12" s="150" customFormat="1" x14ac:dyDescent="0.2">
      <c r="H101" s="167"/>
      <c r="I101" s="167"/>
      <c r="J101" s="167"/>
      <c r="K101" s="167"/>
      <c r="L101" s="167"/>
    </row>
    <row r="102" spans="8:12" s="150" customFormat="1" x14ac:dyDescent="0.2">
      <c r="H102" s="167"/>
      <c r="I102" s="167"/>
      <c r="J102" s="167"/>
      <c r="K102" s="167"/>
      <c r="L102" s="167"/>
    </row>
    <row r="103" spans="8:12" s="150" customFormat="1" x14ac:dyDescent="0.2">
      <c r="H103" s="167"/>
      <c r="I103" s="167"/>
      <c r="J103" s="167"/>
      <c r="K103" s="167"/>
      <c r="L103" s="167"/>
    </row>
    <row r="104" spans="8:12" s="150" customFormat="1" x14ac:dyDescent="0.2">
      <c r="H104" s="167"/>
      <c r="I104" s="167"/>
      <c r="J104" s="167"/>
      <c r="K104" s="167"/>
      <c r="L104" s="167"/>
    </row>
    <row r="105" spans="8:12" s="150" customFormat="1" x14ac:dyDescent="0.2">
      <c r="H105" s="167"/>
      <c r="I105" s="167"/>
      <c r="J105" s="167"/>
      <c r="K105" s="167"/>
      <c r="L105" s="167"/>
    </row>
    <row r="106" spans="8:12" s="150" customFormat="1" x14ac:dyDescent="0.2">
      <c r="H106" s="167"/>
      <c r="I106" s="167"/>
      <c r="J106" s="167"/>
      <c r="K106" s="167"/>
      <c r="L106" s="167"/>
    </row>
    <row r="107" spans="8:12" s="150" customFormat="1" x14ac:dyDescent="0.2">
      <c r="H107" s="167"/>
      <c r="I107" s="167"/>
      <c r="J107" s="167"/>
      <c r="K107" s="167"/>
      <c r="L107" s="167"/>
    </row>
    <row r="108" spans="8:12" s="150" customFormat="1" x14ac:dyDescent="0.2">
      <c r="H108" s="167"/>
      <c r="I108" s="167"/>
      <c r="J108" s="167"/>
      <c r="K108" s="167"/>
      <c r="L108" s="167"/>
    </row>
    <row r="109" spans="8:12" s="150" customFormat="1" x14ac:dyDescent="0.2">
      <c r="H109" s="167"/>
      <c r="I109" s="167"/>
      <c r="J109" s="167"/>
      <c r="K109" s="167"/>
      <c r="L109" s="167"/>
    </row>
    <row r="110" spans="8:12" s="150" customFormat="1" x14ac:dyDescent="0.2">
      <c r="H110" s="167"/>
      <c r="I110" s="167"/>
      <c r="J110" s="167"/>
      <c r="K110" s="167"/>
      <c r="L110" s="167"/>
    </row>
    <row r="111" spans="8:12" s="150" customFormat="1" x14ac:dyDescent="0.2">
      <c r="H111" s="167"/>
      <c r="I111" s="167"/>
      <c r="J111" s="167"/>
      <c r="K111" s="167"/>
      <c r="L111" s="167"/>
    </row>
    <row r="112" spans="8:12" s="150" customFormat="1" x14ac:dyDescent="0.2">
      <c r="H112" s="167"/>
      <c r="I112" s="167"/>
      <c r="J112" s="167"/>
      <c r="K112" s="167"/>
      <c r="L112" s="167"/>
    </row>
    <row r="113" spans="8:12" s="150" customFormat="1" x14ac:dyDescent="0.2">
      <c r="H113" s="167"/>
      <c r="I113" s="167"/>
      <c r="J113" s="167"/>
      <c r="K113" s="167"/>
      <c r="L113" s="167"/>
    </row>
    <row r="114" spans="8:12" s="150" customFormat="1" x14ac:dyDescent="0.2">
      <c r="H114" s="167"/>
      <c r="I114" s="167"/>
      <c r="J114" s="167"/>
      <c r="K114" s="167"/>
      <c r="L114" s="167"/>
    </row>
    <row r="115" spans="8:12" s="150" customFormat="1" x14ac:dyDescent="0.2">
      <c r="H115" s="167"/>
      <c r="I115" s="167"/>
      <c r="J115" s="167"/>
      <c r="K115" s="167"/>
      <c r="L115" s="167"/>
    </row>
    <row r="116" spans="8:12" s="150" customFormat="1" x14ac:dyDescent="0.2">
      <c r="H116" s="167"/>
      <c r="I116" s="167"/>
      <c r="J116" s="167"/>
      <c r="K116" s="167"/>
      <c r="L116" s="167"/>
    </row>
    <row r="117" spans="8:12" s="150" customFormat="1" x14ac:dyDescent="0.2">
      <c r="H117" s="167"/>
      <c r="I117" s="167"/>
      <c r="J117" s="167"/>
      <c r="K117" s="167"/>
      <c r="L117" s="167"/>
    </row>
    <row r="118" spans="8:12" s="150" customFormat="1" x14ac:dyDescent="0.2">
      <c r="H118" s="167"/>
      <c r="I118" s="167"/>
      <c r="J118" s="167"/>
      <c r="K118" s="167"/>
      <c r="L118" s="167"/>
    </row>
    <row r="119" spans="8:12" s="150" customFormat="1" x14ac:dyDescent="0.2">
      <c r="H119" s="167"/>
      <c r="I119" s="167"/>
      <c r="J119" s="167"/>
      <c r="K119" s="167"/>
      <c r="L119" s="167"/>
    </row>
    <row r="120" spans="8:12" s="150" customFormat="1" x14ac:dyDescent="0.2">
      <c r="H120" s="167"/>
      <c r="I120" s="167"/>
      <c r="J120" s="167"/>
      <c r="K120" s="167"/>
      <c r="L120" s="167"/>
    </row>
    <row r="121" spans="8:12" s="150" customFormat="1" x14ac:dyDescent="0.2">
      <c r="H121" s="167"/>
      <c r="I121" s="167"/>
      <c r="J121" s="167"/>
      <c r="K121" s="167"/>
      <c r="L121" s="167"/>
    </row>
    <row r="122" spans="8:12" s="150" customFormat="1" x14ac:dyDescent="0.2">
      <c r="H122" s="167"/>
      <c r="I122" s="167"/>
      <c r="J122" s="167"/>
      <c r="K122" s="167"/>
      <c r="L122" s="167"/>
    </row>
    <row r="123" spans="8:12" s="150" customFormat="1" x14ac:dyDescent="0.2">
      <c r="H123" s="167"/>
      <c r="I123" s="167"/>
      <c r="J123" s="167"/>
      <c r="K123" s="167"/>
      <c r="L123" s="167"/>
    </row>
    <row r="124" spans="8:12" s="150" customFormat="1" x14ac:dyDescent="0.2">
      <c r="H124" s="167"/>
      <c r="I124" s="167"/>
      <c r="J124" s="167"/>
      <c r="K124" s="167"/>
      <c r="L124" s="167"/>
    </row>
    <row r="125" spans="8:12" s="150" customFormat="1" x14ac:dyDescent="0.2">
      <c r="H125" s="167"/>
      <c r="I125" s="167"/>
      <c r="J125" s="167"/>
      <c r="K125" s="167"/>
      <c r="L125" s="167"/>
    </row>
    <row r="126" spans="8:12" s="150" customFormat="1" x14ac:dyDescent="0.2">
      <c r="H126" s="167"/>
      <c r="I126" s="167"/>
      <c r="J126" s="167"/>
      <c r="K126" s="167"/>
      <c r="L126" s="167"/>
    </row>
    <row r="127" spans="8:12" s="150" customFormat="1" x14ac:dyDescent="0.2">
      <c r="H127" s="167"/>
      <c r="I127" s="167"/>
      <c r="J127" s="167"/>
      <c r="K127" s="167"/>
      <c r="L127" s="167"/>
    </row>
    <row r="128" spans="8:12" s="150" customFormat="1" x14ac:dyDescent="0.2">
      <c r="H128" s="167"/>
      <c r="I128" s="167"/>
      <c r="J128" s="167"/>
      <c r="K128" s="167"/>
      <c r="L128" s="167"/>
    </row>
    <row r="129" spans="8:12" s="150" customFormat="1" x14ac:dyDescent="0.2">
      <c r="H129" s="167"/>
      <c r="I129" s="167"/>
      <c r="J129" s="167"/>
      <c r="K129" s="167"/>
      <c r="L129" s="167"/>
    </row>
    <row r="130" spans="8:12" s="150" customFormat="1" x14ac:dyDescent="0.2">
      <c r="H130" s="167"/>
      <c r="I130" s="167"/>
      <c r="J130" s="167"/>
      <c r="K130" s="167"/>
      <c r="L130" s="167"/>
    </row>
    <row r="131" spans="8:12" s="150" customFormat="1" x14ac:dyDescent="0.2">
      <c r="H131" s="167"/>
      <c r="I131" s="167"/>
      <c r="J131" s="167"/>
      <c r="K131" s="167"/>
      <c r="L131" s="167"/>
    </row>
    <row r="132" spans="8:12" s="150" customFormat="1" x14ac:dyDescent="0.2">
      <c r="H132" s="167"/>
      <c r="I132" s="167"/>
      <c r="J132" s="167"/>
      <c r="K132" s="167"/>
      <c r="L132" s="167"/>
    </row>
    <row r="133" spans="8:12" s="150" customFormat="1" x14ac:dyDescent="0.2">
      <c r="H133" s="167"/>
      <c r="I133" s="167"/>
      <c r="J133" s="167"/>
      <c r="K133" s="167"/>
      <c r="L133" s="167"/>
    </row>
    <row r="134" spans="8:12" s="150" customFormat="1" x14ac:dyDescent="0.2">
      <c r="H134" s="167"/>
      <c r="I134" s="167"/>
      <c r="J134" s="167"/>
      <c r="K134" s="167"/>
      <c r="L134" s="167"/>
    </row>
    <row r="135" spans="8:12" s="150" customFormat="1" x14ac:dyDescent="0.2">
      <c r="H135" s="167"/>
      <c r="I135" s="167"/>
      <c r="J135" s="167"/>
      <c r="K135" s="167"/>
      <c r="L135" s="167"/>
    </row>
    <row r="136" spans="8:12" s="150" customFormat="1" x14ac:dyDescent="0.2">
      <c r="H136" s="167"/>
      <c r="I136" s="167"/>
      <c r="J136" s="167"/>
      <c r="K136" s="167"/>
      <c r="L136" s="167"/>
    </row>
    <row r="137" spans="8:12" s="150" customFormat="1" x14ac:dyDescent="0.2">
      <c r="H137" s="167"/>
      <c r="I137" s="167"/>
      <c r="J137" s="167"/>
      <c r="K137" s="167"/>
      <c r="L137" s="167"/>
    </row>
    <row r="138" spans="8:12" s="150" customFormat="1" x14ac:dyDescent="0.2">
      <c r="H138" s="167"/>
      <c r="I138" s="167"/>
      <c r="J138" s="167"/>
      <c r="K138" s="167"/>
      <c r="L138" s="167"/>
    </row>
    <row r="139" spans="8:12" s="150" customFormat="1" x14ac:dyDescent="0.2">
      <c r="H139" s="167"/>
      <c r="I139" s="167"/>
      <c r="J139" s="167"/>
      <c r="K139" s="167"/>
      <c r="L139" s="167"/>
    </row>
    <row r="140" spans="8:12" s="150" customFormat="1" x14ac:dyDescent="0.2">
      <c r="H140" s="167"/>
      <c r="I140" s="167"/>
      <c r="J140" s="167"/>
      <c r="K140" s="167"/>
      <c r="L140" s="167"/>
    </row>
    <row r="141" spans="8:12" s="150" customFormat="1" x14ac:dyDescent="0.2">
      <c r="H141" s="167"/>
      <c r="I141" s="167"/>
      <c r="J141" s="167"/>
      <c r="K141" s="167"/>
      <c r="L141" s="167"/>
    </row>
    <row r="142" spans="8:12" s="150" customFormat="1" x14ac:dyDescent="0.2">
      <c r="H142" s="167"/>
      <c r="I142" s="167"/>
      <c r="J142" s="167"/>
      <c r="K142" s="167"/>
      <c r="L142" s="167"/>
    </row>
    <row r="143" spans="8:12" s="150" customFormat="1" x14ac:dyDescent="0.2">
      <c r="H143" s="167"/>
      <c r="I143" s="167"/>
      <c r="J143" s="167"/>
      <c r="K143" s="167"/>
      <c r="L143" s="167"/>
    </row>
    <row r="144" spans="8:12" s="150" customFormat="1" x14ac:dyDescent="0.2">
      <c r="H144" s="167"/>
      <c r="I144" s="167"/>
      <c r="J144" s="167"/>
      <c r="K144" s="167"/>
      <c r="L144" s="167"/>
    </row>
    <row r="145" spans="8:12" s="150" customFormat="1" x14ac:dyDescent="0.2">
      <c r="H145" s="167"/>
      <c r="I145" s="167"/>
      <c r="J145" s="167"/>
      <c r="K145" s="167"/>
      <c r="L145" s="167"/>
    </row>
    <row r="146" spans="8:12" s="150" customFormat="1" x14ac:dyDescent="0.2">
      <c r="H146" s="167"/>
      <c r="I146" s="167"/>
      <c r="J146" s="167"/>
      <c r="K146" s="167"/>
      <c r="L146" s="167"/>
    </row>
    <row r="147" spans="8:12" s="150" customFormat="1" x14ac:dyDescent="0.2">
      <c r="H147" s="167"/>
      <c r="I147" s="167"/>
      <c r="J147" s="167"/>
      <c r="K147" s="167"/>
      <c r="L147" s="167"/>
    </row>
    <row r="148" spans="8:12" s="150" customFormat="1" x14ac:dyDescent="0.2">
      <c r="H148" s="167"/>
      <c r="I148" s="167"/>
      <c r="J148" s="167"/>
      <c r="K148" s="167"/>
      <c r="L148" s="167"/>
    </row>
    <row r="149" spans="8:12" s="150" customFormat="1" x14ac:dyDescent="0.2">
      <c r="H149" s="167"/>
      <c r="I149" s="167"/>
      <c r="J149" s="167"/>
      <c r="K149" s="167"/>
      <c r="L149" s="167"/>
    </row>
    <row r="150" spans="8:12" s="150" customFormat="1" x14ac:dyDescent="0.2">
      <c r="H150" s="167"/>
      <c r="I150" s="167"/>
      <c r="J150" s="167"/>
      <c r="K150" s="167"/>
      <c r="L150" s="167"/>
    </row>
    <row r="151" spans="8:12" s="150" customFormat="1" x14ac:dyDescent="0.2">
      <c r="H151" s="167"/>
      <c r="I151" s="167"/>
      <c r="J151" s="167"/>
      <c r="K151" s="167"/>
      <c r="L151" s="167"/>
    </row>
    <row r="152" spans="8:12" s="150" customFormat="1" x14ac:dyDescent="0.2">
      <c r="H152" s="167"/>
      <c r="I152" s="167"/>
      <c r="J152" s="167"/>
      <c r="K152" s="167"/>
      <c r="L152" s="167"/>
    </row>
    <row r="153" spans="8:12" s="150" customFormat="1" x14ac:dyDescent="0.2">
      <c r="H153" s="167"/>
      <c r="I153" s="167"/>
      <c r="J153" s="167"/>
      <c r="K153" s="167"/>
      <c r="L153" s="167"/>
    </row>
    <row r="154" spans="8:12" s="150" customFormat="1" x14ac:dyDescent="0.2">
      <c r="H154" s="167"/>
      <c r="I154" s="167"/>
      <c r="J154" s="167"/>
      <c r="K154" s="167"/>
      <c r="L154" s="167"/>
    </row>
    <row r="155" spans="8:12" s="150" customFormat="1" x14ac:dyDescent="0.2">
      <c r="H155" s="167"/>
      <c r="I155" s="167"/>
      <c r="J155" s="167"/>
      <c r="K155" s="167"/>
      <c r="L155" s="167"/>
    </row>
    <row r="156" spans="8:12" s="150" customFormat="1" x14ac:dyDescent="0.2">
      <c r="H156" s="167"/>
      <c r="I156" s="167"/>
      <c r="J156" s="167"/>
      <c r="K156" s="167"/>
      <c r="L156" s="167"/>
    </row>
    <row r="157" spans="8:12" s="150" customFormat="1" x14ac:dyDescent="0.2">
      <c r="H157" s="167"/>
      <c r="I157" s="167"/>
      <c r="J157" s="167"/>
      <c r="K157" s="167"/>
      <c r="L157" s="167"/>
    </row>
    <row r="158" spans="8:12" s="150" customFormat="1" x14ac:dyDescent="0.2">
      <c r="H158" s="167"/>
      <c r="I158" s="167"/>
      <c r="J158" s="167"/>
      <c r="K158" s="167"/>
      <c r="L158" s="167"/>
    </row>
    <row r="159" spans="8:12" s="150" customFormat="1" x14ac:dyDescent="0.2">
      <c r="H159" s="167"/>
      <c r="I159" s="167"/>
      <c r="J159" s="167"/>
      <c r="K159" s="167"/>
      <c r="L159" s="167"/>
    </row>
    <row r="160" spans="8:12" s="150" customFormat="1" x14ac:dyDescent="0.2">
      <c r="H160" s="167"/>
      <c r="I160" s="167"/>
      <c r="J160" s="167"/>
      <c r="K160" s="167"/>
      <c r="L160" s="167"/>
    </row>
    <row r="161" spans="8:12" s="150" customFormat="1" x14ac:dyDescent="0.2">
      <c r="H161" s="167"/>
      <c r="I161" s="167"/>
      <c r="J161" s="167"/>
      <c r="K161" s="167"/>
      <c r="L161" s="167"/>
    </row>
    <row r="162" spans="8:12" s="150" customFormat="1" x14ac:dyDescent="0.2">
      <c r="H162" s="167"/>
      <c r="I162" s="167"/>
      <c r="J162" s="167"/>
      <c r="K162" s="167"/>
      <c r="L162" s="167"/>
    </row>
    <row r="163" spans="8:12" s="150" customFormat="1" x14ac:dyDescent="0.2">
      <c r="H163" s="167"/>
      <c r="I163" s="167"/>
      <c r="J163" s="167"/>
      <c r="K163" s="167"/>
      <c r="L163" s="167"/>
    </row>
    <row r="164" spans="8:12" s="150" customFormat="1" x14ac:dyDescent="0.2">
      <c r="H164" s="167"/>
      <c r="I164" s="167"/>
      <c r="J164" s="167"/>
      <c r="K164" s="167"/>
      <c r="L164" s="167"/>
    </row>
    <row r="165" spans="8:12" s="150" customFormat="1" x14ac:dyDescent="0.2">
      <c r="H165" s="167"/>
      <c r="I165" s="167"/>
      <c r="J165" s="167"/>
      <c r="K165" s="167"/>
      <c r="L165" s="167"/>
    </row>
    <row r="166" spans="8:12" s="150" customFormat="1" x14ac:dyDescent="0.2">
      <c r="H166" s="167"/>
      <c r="I166" s="167"/>
      <c r="J166" s="167"/>
      <c r="K166" s="167"/>
      <c r="L166" s="167"/>
    </row>
    <row r="167" spans="8:12" s="150" customFormat="1" x14ac:dyDescent="0.2">
      <c r="H167" s="167"/>
      <c r="I167" s="167"/>
      <c r="J167" s="167"/>
      <c r="K167" s="167"/>
      <c r="L167" s="167"/>
    </row>
    <row r="168" spans="8:12" s="150" customFormat="1" x14ac:dyDescent="0.2">
      <c r="H168" s="167"/>
      <c r="I168" s="167"/>
      <c r="J168" s="167"/>
      <c r="K168" s="167"/>
      <c r="L168" s="167"/>
    </row>
    <row r="169" spans="8:12" s="150" customFormat="1" x14ac:dyDescent="0.2">
      <c r="H169" s="167"/>
      <c r="I169" s="167"/>
      <c r="J169" s="167"/>
      <c r="K169" s="167"/>
      <c r="L169" s="167"/>
    </row>
    <row r="170" spans="8:12" s="150" customFormat="1" x14ac:dyDescent="0.2">
      <c r="H170" s="167"/>
      <c r="I170" s="167"/>
      <c r="J170" s="167"/>
      <c r="K170" s="167"/>
      <c r="L170" s="167"/>
    </row>
    <row r="171" spans="8:12" s="150" customFormat="1" x14ac:dyDescent="0.2">
      <c r="H171" s="167"/>
      <c r="I171" s="167"/>
      <c r="J171" s="167"/>
      <c r="K171" s="167"/>
      <c r="L171" s="167"/>
    </row>
    <row r="172" spans="8:12" s="150" customFormat="1" x14ac:dyDescent="0.2">
      <c r="H172" s="167"/>
      <c r="I172" s="167"/>
      <c r="J172" s="167"/>
      <c r="K172" s="167"/>
      <c r="L172" s="167"/>
    </row>
    <row r="173" spans="8:12" s="150" customFormat="1" x14ac:dyDescent="0.2">
      <c r="H173" s="167"/>
      <c r="I173" s="167"/>
      <c r="J173" s="167"/>
      <c r="K173" s="167"/>
      <c r="L173" s="167"/>
    </row>
    <row r="174" spans="8:12" s="150" customFormat="1" x14ac:dyDescent="0.2">
      <c r="H174" s="167"/>
      <c r="I174" s="167"/>
      <c r="J174" s="167"/>
      <c r="K174" s="167"/>
      <c r="L174" s="167"/>
    </row>
    <row r="175" spans="8:12" s="150" customFormat="1" x14ac:dyDescent="0.2">
      <c r="H175" s="167"/>
      <c r="I175" s="167"/>
      <c r="J175" s="167"/>
      <c r="K175" s="167"/>
      <c r="L175" s="167"/>
    </row>
    <row r="176" spans="8:12" s="150" customFormat="1" x14ac:dyDescent="0.2">
      <c r="H176" s="167"/>
      <c r="I176" s="167"/>
      <c r="J176" s="167"/>
      <c r="K176" s="167"/>
      <c r="L176" s="167"/>
    </row>
    <row r="177" spans="8:12" s="150" customFormat="1" x14ac:dyDescent="0.2">
      <c r="H177" s="167"/>
      <c r="I177" s="167"/>
      <c r="J177" s="167"/>
      <c r="K177" s="167"/>
      <c r="L177" s="167"/>
    </row>
    <row r="178" spans="8:12" s="150" customFormat="1" x14ac:dyDescent="0.2">
      <c r="H178" s="167"/>
      <c r="I178" s="167"/>
      <c r="J178" s="167"/>
      <c r="K178" s="167"/>
      <c r="L178" s="167"/>
    </row>
    <row r="179" spans="8:12" s="150" customFormat="1" x14ac:dyDescent="0.2">
      <c r="H179" s="167"/>
      <c r="I179" s="167"/>
      <c r="J179" s="167"/>
      <c r="K179" s="167"/>
      <c r="L179" s="167"/>
    </row>
    <row r="180" spans="8:12" s="150" customFormat="1" x14ac:dyDescent="0.2">
      <c r="H180" s="167"/>
      <c r="I180" s="167"/>
      <c r="J180" s="167"/>
      <c r="K180" s="167"/>
      <c r="L180" s="167"/>
    </row>
    <row r="181" spans="8:12" s="150" customFormat="1" x14ac:dyDescent="0.2">
      <c r="H181" s="167"/>
      <c r="I181" s="167"/>
      <c r="J181" s="167"/>
      <c r="K181" s="167"/>
      <c r="L181" s="167"/>
    </row>
    <row r="182" spans="8:12" s="150" customFormat="1" x14ac:dyDescent="0.2">
      <c r="H182" s="167"/>
      <c r="I182" s="167"/>
      <c r="J182" s="167"/>
      <c r="K182" s="167"/>
      <c r="L182" s="167"/>
    </row>
    <row r="183" spans="8:12" s="150" customFormat="1" x14ac:dyDescent="0.2">
      <c r="H183" s="167"/>
      <c r="I183" s="167"/>
      <c r="J183" s="167"/>
      <c r="K183" s="167"/>
      <c r="L183" s="167"/>
    </row>
    <row r="184" spans="8:12" s="150" customFormat="1" x14ac:dyDescent="0.2">
      <c r="H184" s="167"/>
      <c r="I184" s="167"/>
      <c r="J184" s="167"/>
      <c r="K184" s="167"/>
      <c r="L184" s="167"/>
    </row>
    <row r="185" spans="8:12" s="150" customFormat="1" x14ac:dyDescent="0.2">
      <c r="H185" s="167"/>
      <c r="I185" s="167"/>
      <c r="J185" s="167"/>
      <c r="K185" s="167"/>
      <c r="L185" s="167"/>
    </row>
    <row r="186" spans="8:12" s="150" customFormat="1" x14ac:dyDescent="0.2">
      <c r="H186" s="167"/>
      <c r="I186" s="167"/>
      <c r="J186" s="167"/>
      <c r="K186" s="167"/>
      <c r="L186" s="167"/>
    </row>
    <row r="187" spans="8:12" s="150" customFormat="1" x14ac:dyDescent="0.2">
      <c r="H187" s="167"/>
      <c r="I187" s="167"/>
      <c r="J187" s="167"/>
      <c r="K187" s="167"/>
      <c r="L187" s="167"/>
    </row>
    <row r="188" spans="8:12" s="150" customFormat="1" x14ac:dyDescent="0.2">
      <c r="H188" s="167"/>
      <c r="I188" s="167"/>
      <c r="J188" s="167"/>
      <c r="K188" s="167"/>
      <c r="L188" s="167"/>
    </row>
    <row r="189" spans="8:12" s="150" customFormat="1" x14ac:dyDescent="0.2">
      <c r="H189" s="167"/>
      <c r="I189" s="167"/>
      <c r="J189" s="167"/>
      <c r="K189" s="167"/>
      <c r="L189" s="167"/>
    </row>
    <row r="190" spans="8:12" s="150" customFormat="1" x14ac:dyDescent="0.2">
      <c r="H190" s="167"/>
      <c r="I190" s="167"/>
      <c r="J190" s="167"/>
      <c r="K190" s="167"/>
      <c r="L190" s="167"/>
    </row>
    <row r="191" spans="8:12" s="150" customFormat="1" x14ac:dyDescent="0.2">
      <c r="H191" s="167"/>
      <c r="I191" s="167"/>
      <c r="J191" s="167"/>
      <c r="K191" s="167"/>
      <c r="L191" s="167"/>
    </row>
    <row r="192" spans="8:12" s="150" customFormat="1" x14ac:dyDescent="0.2">
      <c r="H192" s="167"/>
      <c r="I192" s="167"/>
      <c r="J192" s="167"/>
      <c r="K192" s="167"/>
      <c r="L192" s="167"/>
    </row>
    <row r="193" spans="8:12" s="150" customFormat="1" x14ac:dyDescent="0.2">
      <c r="H193" s="167"/>
      <c r="I193" s="167"/>
      <c r="J193" s="167"/>
      <c r="K193" s="167"/>
      <c r="L193" s="167"/>
    </row>
    <row r="194" spans="8:12" s="150" customFormat="1" x14ac:dyDescent="0.2">
      <c r="H194" s="167"/>
      <c r="I194" s="167"/>
      <c r="J194" s="167"/>
      <c r="K194" s="167"/>
      <c r="L194" s="167"/>
    </row>
    <row r="195" spans="8:12" s="150" customFormat="1" x14ac:dyDescent="0.2">
      <c r="H195" s="167"/>
      <c r="I195" s="167"/>
      <c r="J195" s="167"/>
      <c r="K195" s="167"/>
      <c r="L195" s="167"/>
    </row>
    <row r="196" spans="8:12" s="150" customFormat="1" x14ac:dyDescent="0.2">
      <c r="H196" s="167"/>
      <c r="I196" s="167"/>
      <c r="J196" s="167"/>
      <c r="K196" s="167"/>
      <c r="L196" s="167"/>
    </row>
    <row r="197" spans="8:12" s="150" customFormat="1" x14ac:dyDescent="0.2">
      <c r="H197" s="167"/>
      <c r="I197" s="167"/>
      <c r="J197" s="167"/>
      <c r="K197" s="167"/>
      <c r="L197" s="167"/>
    </row>
    <row r="198" spans="8:12" s="150" customFormat="1" x14ac:dyDescent="0.2">
      <c r="H198" s="167"/>
      <c r="I198" s="167"/>
      <c r="J198" s="167"/>
      <c r="K198" s="167"/>
      <c r="L198" s="167"/>
    </row>
    <row r="199" spans="8:12" s="150" customFormat="1" x14ac:dyDescent="0.2">
      <c r="H199" s="167"/>
      <c r="I199" s="167"/>
      <c r="J199" s="167"/>
      <c r="K199" s="167"/>
      <c r="L199" s="167"/>
    </row>
    <row r="200" spans="8:12" s="150" customFormat="1" x14ac:dyDescent="0.2">
      <c r="H200" s="167"/>
      <c r="I200" s="167"/>
      <c r="J200" s="167"/>
      <c r="K200" s="167"/>
      <c r="L200" s="167"/>
    </row>
    <row r="201" spans="8:12" s="150" customFormat="1" x14ac:dyDescent="0.2">
      <c r="H201" s="167"/>
      <c r="I201" s="167"/>
      <c r="J201" s="167"/>
      <c r="K201" s="167"/>
      <c r="L201" s="167"/>
    </row>
    <row r="202" spans="8:12" s="150" customFormat="1" x14ac:dyDescent="0.2">
      <c r="H202" s="167"/>
      <c r="I202" s="167"/>
      <c r="J202" s="167"/>
      <c r="K202" s="167"/>
      <c r="L202" s="167"/>
    </row>
    <row r="203" spans="8:12" s="150" customFormat="1" x14ac:dyDescent="0.2">
      <c r="H203" s="167"/>
      <c r="I203" s="167"/>
      <c r="J203" s="167"/>
      <c r="K203" s="167"/>
      <c r="L203" s="167"/>
    </row>
    <row r="204" spans="8:12" s="150" customFormat="1" x14ac:dyDescent="0.2">
      <c r="H204" s="167"/>
      <c r="I204" s="167"/>
      <c r="J204" s="167"/>
      <c r="K204" s="167"/>
      <c r="L204" s="167"/>
    </row>
    <row r="205" spans="8:12" s="150" customFormat="1" x14ac:dyDescent="0.2">
      <c r="H205" s="167"/>
      <c r="I205" s="167"/>
      <c r="J205" s="167"/>
      <c r="K205" s="167"/>
      <c r="L205" s="167"/>
    </row>
    <row r="206" spans="8:12" s="150" customFormat="1" x14ac:dyDescent="0.2">
      <c r="H206" s="167"/>
      <c r="I206" s="167"/>
      <c r="J206" s="167"/>
      <c r="K206" s="167"/>
      <c r="L206" s="167"/>
    </row>
    <row r="207" spans="8:12" s="150" customFormat="1" x14ac:dyDescent="0.2">
      <c r="H207" s="167"/>
      <c r="I207" s="167"/>
      <c r="J207" s="167"/>
      <c r="K207" s="167"/>
      <c r="L207" s="167"/>
    </row>
    <row r="208" spans="8:12" s="150" customFormat="1" x14ac:dyDescent="0.2">
      <c r="H208" s="167"/>
      <c r="I208" s="167"/>
      <c r="J208" s="167"/>
      <c r="K208" s="167"/>
      <c r="L208" s="167"/>
    </row>
    <row r="209" spans="8:12" s="150" customFormat="1" x14ac:dyDescent="0.2">
      <c r="H209" s="167"/>
      <c r="I209" s="167"/>
      <c r="J209" s="167"/>
      <c r="K209" s="167"/>
      <c r="L209" s="167"/>
    </row>
    <row r="210" spans="8:12" s="150" customFormat="1" x14ac:dyDescent="0.2">
      <c r="H210" s="167"/>
      <c r="I210" s="167"/>
      <c r="J210" s="167"/>
      <c r="K210" s="167"/>
      <c r="L210" s="167"/>
    </row>
    <row r="211" spans="8:12" s="150" customFormat="1" x14ac:dyDescent="0.2">
      <c r="H211" s="167"/>
      <c r="I211" s="167"/>
      <c r="J211" s="167"/>
      <c r="K211" s="167"/>
      <c r="L211" s="167"/>
    </row>
    <row r="212" spans="8:12" s="150" customFormat="1" x14ac:dyDescent="0.2">
      <c r="H212" s="167"/>
      <c r="I212" s="167"/>
      <c r="J212" s="167"/>
      <c r="K212" s="167"/>
      <c r="L212" s="167"/>
    </row>
    <row r="213" spans="8:12" s="150" customFormat="1" x14ac:dyDescent="0.2">
      <c r="H213" s="167"/>
      <c r="I213" s="167"/>
      <c r="J213" s="167"/>
      <c r="K213" s="167"/>
      <c r="L213" s="167"/>
    </row>
    <row r="214" spans="8:12" s="150" customFormat="1" x14ac:dyDescent="0.2">
      <c r="H214" s="167"/>
      <c r="I214" s="167"/>
      <c r="J214" s="167"/>
      <c r="K214" s="167"/>
      <c r="L214" s="167"/>
    </row>
    <row r="215" spans="8:12" s="150" customFormat="1" x14ac:dyDescent="0.2">
      <c r="H215" s="167"/>
      <c r="I215" s="167"/>
      <c r="J215" s="167"/>
      <c r="K215" s="167"/>
      <c r="L215" s="167"/>
    </row>
    <row r="216" spans="8:12" s="150" customFormat="1" x14ac:dyDescent="0.2">
      <c r="H216" s="167"/>
      <c r="I216" s="167"/>
      <c r="J216" s="167"/>
      <c r="K216" s="167"/>
      <c r="L216" s="167"/>
    </row>
    <row r="217" spans="8:12" s="150" customFormat="1" x14ac:dyDescent="0.2">
      <c r="H217" s="167"/>
      <c r="I217" s="167"/>
      <c r="J217" s="167"/>
      <c r="K217" s="167"/>
      <c r="L217" s="167"/>
    </row>
    <row r="218" spans="8:12" s="150" customFormat="1" x14ac:dyDescent="0.2">
      <c r="H218" s="167"/>
      <c r="I218" s="167"/>
      <c r="J218" s="167"/>
      <c r="K218" s="167"/>
      <c r="L218" s="167"/>
    </row>
    <row r="219" spans="8:12" s="150" customFormat="1" x14ac:dyDescent="0.2">
      <c r="H219" s="167"/>
      <c r="I219" s="167"/>
      <c r="J219" s="167"/>
      <c r="K219" s="167"/>
      <c r="L219" s="167"/>
    </row>
    <row r="220" spans="8:12" s="150" customFormat="1" x14ac:dyDescent="0.2">
      <c r="H220" s="167"/>
      <c r="I220" s="167"/>
      <c r="J220" s="167"/>
      <c r="K220" s="167"/>
      <c r="L220" s="167"/>
    </row>
    <row r="221" spans="8:12" s="150" customFormat="1" x14ac:dyDescent="0.2">
      <c r="H221" s="167"/>
      <c r="I221" s="167"/>
      <c r="J221" s="167"/>
      <c r="K221" s="167"/>
      <c r="L221" s="167"/>
    </row>
    <row r="222" spans="8:12" s="150" customFormat="1" x14ac:dyDescent="0.2">
      <c r="H222" s="167"/>
      <c r="I222" s="167"/>
      <c r="J222" s="167"/>
      <c r="K222" s="167"/>
      <c r="L222" s="167"/>
    </row>
    <row r="223" spans="8:12" s="150" customFormat="1" x14ac:dyDescent="0.2">
      <c r="H223" s="167"/>
      <c r="I223" s="167"/>
      <c r="J223" s="167"/>
      <c r="K223" s="167"/>
      <c r="L223" s="167"/>
    </row>
    <row r="224" spans="8:12" s="150" customFormat="1" x14ac:dyDescent="0.2">
      <c r="H224" s="167"/>
      <c r="I224" s="167"/>
      <c r="J224" s="167"/>
      <c r="K224" s="167"/>
      <c r="L224" s="167"/>
    </row>
    <row r="225" spans="8:12" s="150" customFormat="1" x14ac:dyDescent="0.2">
      <c r="H225" s="167"/>
      <c r="I225" s="167"/>
      <c r="J225" s="167"/>
      <c r="K225" s="167"/>
      <c r="L225" s="167"/>
    </row>
    <row r="226" spans="8:12" s="150" customFormat="1" x14ac:dyDescent="0.2">
      <c r="H226" s="167"/>
      <c r="I226" s="167"/>
      <c r="J226" s="167"/>
      <c r="K226" s="167"/>
      <c r="L226" s="167"/>
    </row>
    <row r="227" spans="8:12" s="150" customFormat="1" x14ac:dyDescent="0.2">
      <c r="H227" s="167"/>
      <c r="I227" s="167"/>
      <c r="J227" s="167"/>
      <c r="K227" s="167"/>
      <c r="L227" s="167"/>
    </row>
    <row r="228" spans="8:12" s="150" customFormat="1" x14ac:dyDescent="0.2">
      <c r="H228" s="167"/>
      <c r="I228" s="167"/>
      <c r="J228" s="167"/>
      <c r="K228" s="167"/>
      <c r="L228" s="167"/>
    </row>
    <row r="229" spans="8:12" s="150" customFormat="1" x14ac:dyDescent="0.2">
      <c r="H229" s="167"/>
      <c r="I229" s="167"/>
      <c r="J229" s="167"/>
      <c r="K229" s="167"/>
      <c r="L229" s="167"/>
    </row>
    <row r="230" spans="8:12" s="150" customFormat="1" x14ac:dyDescent="0.2">
      <c r="H230" s="167"/>
      <c r="I230" s="167"/>
      <c r="J230" s="167"/>
      <c r="K230" s="167"/>
      <c r="L230" s="167"/>
    </row>
    <row r="231" spans="8:12" s="150" customFormat="1" x14ac:dyDescent="0.2">
      <c r="H231" s="167"/>
      <c r="I231" s="167"/>
      <c r="J231" s="167"/>
      <c r="K231" s="167"/>
      <c r="L231" s="167"/>
    </row>
    <row r="232" spans="8:12" s="150" customFormat="1" x14ac:dyDescent="0.2">
      <c r="H232" s="167"/>
      <c r="I232" s="167"/>
      <c r="J232" s="167"/>
      <c r="K232" s="167"/>
      <c r="L232" s="167"/>
    </row>
    <row r="233" spans="8:12" s="150" customFormat="1" x14ac:dyDescent="0.2">
      <c r="H233" s="167"/>
      <c r="I233" s="167"/>
      <c r="J233" s="167"/>
      <c r="K233" s="167"/>
      <c r="L233" s="167"/>
    </row>
    <row r="234" spans="8:12" s="150" customFormat="1" x14ac:dyDescent="0.2">
      <c r="H234" s="167"/>
      <c r="I234" s="167"/>
      <c r="J234" s="167"/>
      <c r="K234" s="167"/>
      <c r="L234" s="167"/>
    </row>
    <row r="235" spans="8:12" s="150" customFormat="1" x14ac:dyDescent="0.2">
      <c r="H235" s="167"/>
      <c r="I235" s="167"/>
      <c r="J235" s="167"/>
      <c r="K235" s="167"/>
      <c r="L235" s="167"/>
    </row>
    <row r="236" spans="8:12" s="150" customFormat="1" x14ac:dyDescent="0.2">
      <c r="H236" s="167"/>
      <c r="I236" s="167"/>
      <c r="J236" s="167"/>
      <c r="K236" s="167"/>
      <c r="L236" s="167"/>
    </row>
    <row r="237" spans="8:12" s="150" customFormat="1" x14ac:dyDescent="0.2">
      <c r="H237" s="167"/>
      <c r="I237" s="167"/>
      <c r="J237" s="167"/>
      <c r="K237" s="167"/>
      <c r="L237" s="167"/>
    </row>
    <row r="238" spans="8:12" s="150" customFormat="1" x14ac:dyDescent="0.2">
      <c r="H238" s="167"/>
      <c r="I238" s="167"/>
      <c r="J238" s="167"/>
      <c r="K238" s="167"/>
      <c r="L238" s="167"/>
    </row>
    <row r="239" spans="8:12" s="150" customFormat="1" x14ac:dyDescent="0.2">
      <c r="H239" s="167"/>
      <c r="I239" s="167"/>
      <c r="J239" s="167"/>
      <c r="K239" s="167"/>
      <c r="L239" s="167"/>
    </row>
    <row r="240" spans="8:12" s="150" customFormat="1" x14ac:dyDescent="0.2">
      <c r="H240" s="167"/>
      <c r="I240" s="167"/>
      <c r="J240" s="167"/>
      <c r="K240" s="167"/>
      <c r="L240" s="167"/>
    </row>
    <row r="241" spans="8:12" s="150" customFormat="1" x14ac:dyDescent="0.2">
      <c r="H241" s="167"/>
      <c r="I241" s="167"/>
      <c r="J241" s="167"/>
      <c r="K241" s="167"/>
      <c r="L241" s="167"/>
    </row>
    <row r="242" spans="8:12" s="150" customFormat="1" x14ac:dyDescent="0.2">
      <c r="H242" s="167"/>
      <c r="I242" s="167"/>
      <c r="J242" s="167"/>
      <c r="K242" s="167"/>
      <c r="L242" s="167"/>
    </row>
    <row r="243" spans="8:12" s="150" customFormat="1" x14ac:dyDescent="0.2">
      <c r="H243" s="167"/>
      <c r="I243" s="167"/>
      <c r="J243" s="167"/>
      <c r="K243" s="167"/>
      <c r="L243" s="167"/>
    </row>
    <row r="244" spans="8:12" s="150" customFormat="1" x14ac:dyDescent="0.2">
      <c r="H244" s="167"/>
      <c r="I244" s="167"/>
      <c r="J244" s="167"/>
      <c r="K244" s="167"/>
      <c r="L244" s="167"/>
    </row>
    <row r="245" spans="8:12" s="150" customFormat="1" x14ac:dyDescent="0.2">
      <c r="H245" s="167"/>
      <c r="I245" s="167"/>
      <c r="J245" s="167"/>
      <c r="K245" s="167"/>
      <c r="L245" s="167"/>
    </row>
    <row r="246" spans="8:12" s="150" customFormat="1" x14ac:dyDescent="0.2">
      <c r="H246" s="167"/>
      <c r="I246" s="167"/>
      <c r="J246" s="167"/>
      <c r="K246" s="167"/>
      <c r="L246" s="167"/>
    </row>
    <row r="247" spans="8:12" s="150" customFormat="1" x14ac:dyDescent="0.2">
      <c r="H247" s="167"/>
      <c r="I247" s="167"/>
      <c r="J247" s="167"/>
      <c r="K247" s="167"/>
      <c r="L247" s="167"/>
    </row>
    <row r="248" spans="8:12" s="150" customFormat="1" x14ac:dyDescent="0.2">
      <c r="H248" s="167"/>
      <c r="I248" s="167"/>
      <c r="J248" s="167"/>
      <c r="K248" s="167"/>
      <c r="L248" s="167"/>
    </row>
    <row r="249" spans="8:12" s="150" customFormat="1" x14ac:dyDescent="0.2">
      <c r="H249" s="167"/>
      <c r="I249" s="167"/>
      <c r="J249" s="167"/>
      <c r="K249" s="167"/>
      <c r="L249" s="167"/>
    </row>
    <row r="250" spans="8:12" s="150" customFormat="1" x14ac:dyDescent="0.2">
      <c r="H250" s="167"/>
      <c r="I250" s="167"/>
      <c r="J250" s="167"/>
      <c r="K250" s="167"/>
      <c r="L250" s="167"/>
    </row>
    <row r="251" spans="8:12" s="150" customFormat="1" x14ac:dyDescent="0.2">
      <c r="H251" s="167"/>
      <c r="I251" s="167"/>
      <c r="J251" s="167"/>
      <c r="K251" s="167"/>
      <c r="L251" s="167"/>
    </row>
    <row r="252" spans="8:12" s="150" customFormat="1" x14ac:dyDescent="0.2">
      <c r="H252" s="167"/>
      <c r="I252" s="167"/>
      <c r="J252" s="167"/>
      <c r="K252" s="167"/>
      <c r="L252" s="167"/>
    </row>
    <row r="253" spans="8:12" s="150" customFormat="1" x14ac:dyDescent="0.2">
      <c r="H253" s="167"/>
      <c r="I253" s="167"/>
      <c r="J253" s="167"/>
      <c r="K253" s="167"/>
      <c r="L253" s="167"/>
    </row>
    <row r="254" spans="8:12" s="150" customFormat="1" x14ac:dyDescent="0.2">
      <c r="H254" s="167"/>
      <c r="I254" s="167"/>
      <c r="J254" s="167"/>
      <c r="K254" s="167"/>
      <c r="L254" s="167"/>
    </row>
    <row r="255" spans="8:12" s="150" customFormat="1" x14ac:dyDescent="0.2">
      <c r="H255" s="167"/>
      <c r="I255" s="167"/>
      <c r="J255" s="167"/>
      <c r="K255" s="167"/>
      <c r="L255" s="167"/>
    </row>
    <row r="256" spans="8:12" s="150" customFormat="1" x14ac:dyDescent="0.2">
      <c r="H256" s="167"/>
      <c r="I256" s="167"/>
      <c r="J256" s="167"/>
      <c r="K256" s="167"/>
      <c r="L256" s="167"/>
    </row>
    <row r="257" spans="8:12" s="150" customFormat="1" x14ac:dyDescent="0.2">
      <c r="H257" s="167"/>
      <c r="I257" s="167"/>
      <c r="J257" s="167"/>
      <c r="K257" s="167"/>
      <c r="L257" s="167"/>
    </row>
    <row r="258" spans="8:12" s="150" customFormat="1" x14ac:dyDescent="0.2">
      <c r="H258" s="167"/>
      <c r="I258" s="167"/>
      <c r="J258" s="167"/>
      <c r="K258" s="167"/>
      <c r="L258" s="167"/>
    </row>
    <row r="259" spans="8:12" s="150" customFormat="1" x14ac:dyDescent="0.2">
      <c r="H259" s="167"/>
      <c r="I259" s="167"/>
      <c r="J259" s="167"/>
      <c r="K259" s="167"/>
      <c r="L259" s="167"/>
    </row>
    <row r="260" spans="8:12" s="150" customFormat="1" x14ac:dyDescent="0.2">
      <c r="H260" s="167"/>
      <c r="I260" s="167"/>
      <c r="J260" s="167"/>
      <c r="K260" s="167"/>
      <c r="L260" s="167"/>
    </row>
    <row r="261" spans="8:12" s="150" customFormat="1" x14ac:dyDescent="0.2">
      <c r="H261" s="167"/>
      <c r="I261" s="167"/>
      <c r="J261" s="167"/>
      <c r="K261" s="167"/>
      <c r="L261" s="167"/>
    </row>
    <row r="262" spans="8:12" s="26" customFormat="1" x14ac:dyDescent="0.2">
      <c r="H262" s="87"/>
      <c r="I262" s="87"/>
      <c r="J262" s="87"/>
      <c r="K262" s="87"/>
      <c r="L262" s="87"/>
    </row>
    <row r="263" spans="8:12" s="26" customFormat="1" x14ac:dyDescent="0.2">
      <c r="H263" s="87"/>
      <c r="I263" s="87"/>
      <c r="J263" s="87"/>
      <c r="K263" s="87"/>
      <c r="L263" s="87"/>
    </row>
    <row r="264" spans="8:12" s="26" customFormat="1" x14ac:dyDescent="0.2">
      <c r="H264" s="87"/>
      <c r="I264" s="87"/>
      <c r="J264" s="87"/>
      <c r="K264" s="87"/>
      <c r="L264" s="87"/>
    </row>
    <row r="265" spans="8:12" s="26" customFormat="1" x14ac:dyDescent="0.2">
      <c r="H265" s="87"/>
      <c r="I265" s="87"/>
      <c r="J265" s="87"/>
      <c r="K265" s="87"/>
      <c r="L265" s="87"/>
    </row>
    <row r="266" spans="8:12" s="26" customFormat="1" x14ac:dyDescent="0.2">
      <c r="H266" s="87"/>
      <c r="I266" s="87"/>
      <c r="J266" s="87"/>
      <c r="K266" s="87"/>
      <c r="L266" s="87"/>
    </row>
    <row r="267" spans="8:12" s="26" customFormat="1" x14ac:dyDescent="0.2">
      <c r="H267" s="87"/>
      <c r="I267" s="87"/>
      <c r="J267" s="87"/>
      <c r="K267" s="87"/>
      <c r="L267" s="87"/>
    </row>
    <row r="268" spans="8:12" s="26" customFormat="1" x14ac:dyDescent="0.2">
      <c r="H268" s="87"/>
      <c r="I268" s="87"/>
      <c r="J268" s="87"/>
      <c r="K268" s="87"/>
      <c r="L268" s="87"/>
    </row>
    <row r="269" spans="8:12" s="26" customFormat="1" x14ac:dyDescent="0.2">
      <c r="H269" s="87"/>
      <c r="I269" s="87"/>
      <c r="J269" s="87"/>
      <c r="K269" s="87"/>
      <c r="L269" s="87"/>
    </row>
    <row r="270" spans="8:12" s="26" customFormat="1" x14ac:dyDescent="0.2">
      <c r="H270" s="87"/>
      <c r="I270" s="87"/>
      <c r="J270" s="87"/>
      <c r="K270" s="87"/>
      <c r="L270" s="87"/>
    </row>
    <row r="271" spans="8:12" s="26" customFormat="1" x14ac:dyDescent="0.2">
      <c r="H271" s="87"/>
      <c r="I271" s="87"/>
      <c r="J271" s="87"/>
      <c r="K271" s="87"/>
      <c r="L271" s="87"/>
    </row>
    <row r="272" spans="8:12" s="26" customFormat="1" x14ac:dyDescent="0.2">
      <c r="H272" s="87"/>
      <c r="I272" s="87"/>
      <c r="J272" s="87"/>
      <c r="K272" s="87"/>
      <c r="L272" s="87"/>
    </row>
    <row r="273" spans="8:12" s="26" customFormat="1" x14ac:dyDescent="0.2">
      <c r="H273" s="87"/>
      <c r="I273" s="87"/>
      <c r="J273" s="87"/>
      <c r="K273" s="87"/>
      <c r="L273" s="87"/>
    </row>
    <row r="274" spans="8:12" s="26" customFormat="1" x14ac:dyDescent="0.2">
      <c r="H274" s="87"/>
      <c r="I274" s="87"/>
      <c r="J274" s="87"/>
      <c r="K274" s="87"/>
      <c r="L274" s="87"/>
    </row>
    <row r="275" spans="8:12" s="26" customFormat="1" x14ac:dyDescent="0.2">
      <c r="H275" s="87"/>
      <c r="I275" s="87"/>
      <c r="J275" s="87"/>
      <c r="K275" s="87"/>
      <c r="L275" s="87"/>
    </row>
    <row r="276" spans="8:12" s="26" customFormat="1" x14ac:dyDescent="0.2">
      <c r="H276" s="87"/>
      <c r="I276" s="87"/>
      <c r="J276" s="87"/>
      <c r="K276" s="87"/>
      <c r="L276" s="87"/>
    </row>
    <row r="277" spans="8:12" s="26" customFormat="1" x14ac:dyDescent="0.2">
      <c r="H277" s="87"/>
      <c r="I277" s="87"/>
      <c r="J277" s="87"/>
      <c r="K277" s="87"/>
      <c r="L277" s="87"/>
    </row>
    <row r="278" spans="8:12" s="26" customFormat="1" x14ac:dyDescent="0.2">
      <c r="H278" s="87"/>
      <c r="I278" s="87"/>
      <c r="J278" s="87"/>
      <c r="K278" s="87"/>
      <c r="L278" s="87"/>
    </row>
    <row r="279" spans="8:12" s="26" customFormat="1" x14ac:dyDescent="0.2">
      <c r="H279" s="87"/>
      <c r="I279" s="87"/>
      <c r="J279" s="87"/>
      <c r="K279" s="87"/>
      <c r="L279" s="87"/>
    </row>
    <row r="280" spans="8:12" s="26" customFormat="1" x14ac:dyDescent="0.2">
      <c r="H280" s="87"/>
      <c r="I280" s="87"/>
      <c r="J280" s="87"/>
      <c r="K280" s="87"/>
      <c r="L280" s="87"/>
    </row>
    <row r="281" spans="8:12" s="26" customFormat="1" x14ac:dyDescent="0.2">
      <c r="H281" s="87"/>
      <c r="I281" s="87"/>
      <c r="J281" s="87"/>
      <c r="K281" s="87"/>
      <c r="L281" s="87"/>
    </row>
    <row r="282" spans="8:12" s="26" customFormat="1" x14ac:dyDescent="0.2">
      <c r="H282" s="87"/>
      <c r="I282" s="87"/>
      <c r="J282" s="87"/>
      <c r="K282" s="87"/>
      <c r="L282" s="87"/>
    </row>
    <row r="283" spans="8:12" s="26" customFormat="1" x14ac:dyDescent="0.2">
      <c r="H283" s="87"/>
      <c r="I283" s="87"/>
      <c r="J283" s="87"/>
      <c r="K283" s="87"/>
      <c r="L283" s="87"/>
    </row>
    <row r="284" spans="8:12" s="26" customFormat="1" x14ac:dyDescent="0.2">
      <c r="H284" s="87"/>
      <c r="I284" s="87"/>
      <c r="J284" s="87"/>
      <c r="K284" s="87"/>
      <c r="L284" s="87"/>
    </row>
    <row r="285" spans="8:12" s="26" customFormat="1" x14ac:dyDescent="0.2">
      <c r="H285" s="87"/>
      <c r="I285" s="87"/>
      <c r="J285" s="87"/>
      <c r="K285" s="87"/>
      <c r="L285" s="87"/>
    </row>
    <row r="286" spans="8:12" s="26" customFormat="1" x14ac:dyDescent="0.2">
      <c r="H286" s="87"/>
      <c r="I286" s="87"/>
      <c r="J286" s="87"/>
      <c r="K286" s="87"/>
      <c r="L286" s="87"/>
    </row>
    <row r="287" spans="8:12" s="26" customFormat="1" x14ac:dyDescent="0.2">
      <c r="H287" s="87"/>
      <c r="I287" s="87"/>
      <c r="J287" s="87"/>
      <c r="K287" s="87"/>
      <c r="L287" s="87"/>
    </row>
    <row r="288" spans="8:12" s="26" customFormat="1" x14ac:dyDescent="0.2">
      <c r="H288" s="87"/>
      <c r="I288" s="87"/>
      <c r="J288" s="87"/>
      <c r="K288" s="87"/>
      <c r="L288" s="87"/>
    </row>
    <row r="289" spans="8:12" s="26" customFormat="1" x14ac:dyDescent="0.2">
      <c r="H289" s="87"/>
      <c r="I289" s="87"/>
      <c r="J289" s="87"/>
      <c r="K289" s="87"/>
      <c r="L289" s="87"/>
    </row>
    <row r="290" spans="8:12" s="26" customFormat="1" x14ac:dyDescent="0.2">
      <c r="H290" s="87"/>
      <c r="I290" s="87"/>
      <c r="J290" s="87"/>
      <c r="K290" s="87"/>
      <c r="L290" s="87"/>
    </row>
    <row r="291" spans="8:12" s="26" customFormat="1" x14ac:dyDescent="0.2">
      <c r="H291" s="87"/>
      <c r="I291" s="87"/>
      <c r="J291" s="87"/>
      <c r="K291" s="87"/>
      <c r="L291" s="87"/>
    </row>
    <row r="292" spans="8:12" s="26" customFormat="1" x14ac:dyDescent="0.2">
      <c r="H292" s="87"/>
      <c r="I292" s="87"/>
      <c r="J292" s="87"/>
      <c r="K292" s="87"/>
      <c r="L292" s="87"/>
    </row>
    <row r="293" spans="8:12" s="26" customFormat="1" x14ac:dyDescent="0.2">
      <c r="H293" s="87"/>
      <c r="I293" s="87"/>
      <c r="J293" s="87"/>
      <c r="K293" s="87"/>
      <c r="L293" s="87"/>
    </row>
    <row r="294" spans="8:12" s="26" customFormat="1" x14ac:dyDescent="0.2">
      <c r="H294" s="87"/>
      <c r="I294" s="87"/>
      <c r="J294" s="87"/>
      <c r="K294" s="87"/>
      <c r="L294" s="87"/>
    </row>
    <row r="295" spans="8:12" s="26" customFormat="1" x14ac:dyDescent="0.2">
      <c r="H295" s="87"/>
      <c r="I295" s="87"/>
      <c r="J295" s="87"/>
      <c r="K295" s="87"/>
      <c r="L295" s="87"/>
    </row>
    <row r="296" spans="8:12" s="26" customFormat="1" x14ac:dyDescent="0.2">
      <c r="H296" s="87"/>
      <c r="I296" s="87"/>
      <c r="J296" s="87"/>
      <c r="K296" s="87"/>
      <c r="L296" s="87"/>
    </row>
    <row r="297" spans="8:12" s="26" customFormat="1" x14ac:dyDescent="0.2">
      <c r="H297" s="87"/>
      <c r="I297" s="87"/>
      <c r="J297" s="87"/>
      <c r="K297" s="87"/>
      <c r="L297" s="87"/>
    </row>
    <row r="298" spans="8:12" s="26" customFormat="1" x14ac:dyDescent="0.2">
      <c r="H298" s="87"/>
      <c r="I298" s="87"/>
      <c r="J298" s="87"/>
      <c r="K298" s="87"/>
      <c r="L298" s="87"/>
    </row>
    <row r="299" spans="8:12" s="26" customFormat="1" x14ac:dyDescent="0.2">
      <c r="H299" s="87"/>
      <c r="I299" s="87"/>
      <c r="J299" s="87"/>
      <c r="K299" s="87"/>
      <c r="L299" s="87"/>
    </row>
    <row r="300" spans="8:12" s="26" customFormat="1" x14ac:dyDescent="0.2">
      <c r="H300" s="87"/>
      <c r="I300" s="87"/>
      <c r="J300" s="87"/>
      <c r="K300" s="87"/>
      <c r="L300" s="87"/>
    </row>
    <row r="301" spans="8:12" s="26" customFormat="1" x14ac:dyDescent="0.2">
      <c r="H301" s="87"/>
      <c r="I301" s="87"/>
      <c r="J301" s="87"/>
      <c r="K301" s="87"/>
      <c r="L301" s="87"/>
    </row>
    <row r="302" spans="8:12" s="26" customFormat="1" x14ac:dyDescent="0.2">
      <c r="H302" s="87"/>
      <c r="I302" s="87"/>
      <c r="J302" s="87"/>
      <c r="K302" s="87"/>
      <c r="L302" s="87"/>
    </row>
    <row r="303" spans="8:12" s="26" customFormat="1" x14ac:dyDescent="0.2">
      <c r="H303" s="87"/>
      <c r="I303" s="87"/>
      <c r="J303" s="87"/>
      <c r="K303" s="87"/>
      <c r="L303" s="87"/>
    </row>
    <row r="304" spans="8:12" s="26" customFormat="1" x14ac:dyDescent="0.2">
      <c r="H304" s="87"/>
      <c r="I304" s="87"/>
      <c r="J304" s="87"/>
      <c r="K304" s="87"/>
      <c r="L304" s="87"/>
    </row>
    <row r="305" spans="8:12" s="26" customFormat="1" x14ac:dyDescent="0.2">
      <c r="H305" s="87"/>
      <c r="I305" s="87"/>
      <c r="J305" s="87"/>
      <c r="K305" s="87"/>
      <c r="L305" s="87"/>
    </row>
    <row r="306" spans="8:12" s="26" customFormat="1" x14ac:dyDescent="0.2">
      <c r="H306" s="87"/>
      <c r="I306" s="87"/>
      <c r="J306" s="87"/>
      <c r="K306" s="87"/>
      <c r="L306" s="87"/>
    </row>
    <row r="307" spans="8:12" s="26" customFormat="1" x14ac:dyDescent="0.2">
      <c r="H307" s="87"/>
      <c r="I307" s="87"/>
      <c r="J307" s="87"/>
      <c r="K307" s="87"/>
      <c r="L307" s="87"/>
    </row>
    <row r="308" spans="8:12" s="26" customFormat="1" x14ac:dyDescent="0.2">
      <c r="H308" s="87"/>
      <c r="I308" s="87"/>
      <c r="J308" s="87"/>
      <c r="K308" s="87"/>
      <c r="L308" s="87"/>
    </row>
    <row r="309" spans="8:12" s="26" customFormat="1" x14ac:dyDescent="0.2">
      <c r="H309" s="87"/>
      <c r="I309" s="87"/>
      <c r="J309" s="87"/>
      <c r="K309" s="87"/>
      <c r="L309" s="87"/>
    </row>
    <row r="310" spans="8:12" s="26" customFormat="1" x14ac:dyDescent="0.2">
      <c r="H310" s="87"/>
      <c r="I310" s="87"/>
      <c r="J310" s="87"/>
      <c r="K310" s="87"/>
      <c r="L310" s="87"/>
    </row>
    <row r="311" spans="8:12" s="26" customFormat="1" x14ac:dyDescent="0.2">
      <c r="H311" s="87"/>
      <c r="I311" s="87"/>
      <c r="J311" s="87"/>
      <c r="K311" s="87"/>
      <c r="L311" s="87"/>
    </row>
    <row r="312" spans="8:12" s="26" customFormat="1" x14ac:dyDescent="0.2">
      <c r="H312" s="87"/>
      <c r="I312" s="87"/>
      <c r="J312" s="87"/>
      <c r="K312" s="87"/>
      <c r="L312" s="87"/>
    </row>
    <row r="313" spans="8:12" s="26" customFormat="1" x14ac:dyDescent="0.2">
      <c r="H313" s="87"/>
      <c r="I313" s="87"/>
      <c r="J313" s="87"/>
      <c r="K313" s="87"/>
      <c r="L313" s="87"/>
    </row>
    <row r="314" spans="8:12" s="26" customFormat="1" x14ac:dyDescent="0.2">
      <c r="H314" s="87"/>
      <c r="I314" s="87"/>
      <c r="J314" s="87"/>
      <c r="K314" s="87"/>
      <c r="L314" s="87"/>
    </row>
    <row r="315" spans="8:12" s="26" customFormat="1" x14ac:dyDescent="0.2">
      <c r="H315" s="87"/>
      <c r="I315" s="87"/>
      <c r="J315" s="87"/>
      <c r="K315" s="87"/>
      <c r="L315" s="87"/>
    </row>
    <row r="316" spans="8:12" s="26" customFormat="1" x14ac:dyDescent="0.2">
      <c r="H316" s="87"/>
      <c r="I316" s="87"/>
      <c r="J316" s="87"/>
      <c r="K316" s="87"/>
      <c r="L316" s="87"/>
    </row>
    <row r="317" spans="8:12" s="26" customFormat="1" x14ac:dyDescent="0.2">
      <c r="H317" s="87"/>
      <c r="I317" s="87"/>
      <c r="J317" s="87"/>
      <c r="K317" s="87"/>
      <c r="L317" s="87"/>
    </row>
    <row r="318" spans="8:12" s="26" customFormat="1" x14ac:dyDescent="0.2">
      <c r="H318" s="87"/>
      <c r="I318" s="87"/>
      <c r="J318" s="87"/>
      <c r="K318" s="87"/>
      <c r="L318" s="87"/>
    </row>
    <row r="319" spans="8:12" s="26" customFormat="1" x14ac:dyDescent="0.2">
      <c r="H319" s="87"/>
      <c r="I319" s="87"/>
      <c r="J319" s="87"/>
      <c r="K319" s="87"/>
      <c r="L319" s="87"/>
    </row>
    <row r="320" spans="8:12" s="26" customFormat="1" x14ac:dyDescent="0.2">
      <c r="H320" s="87"/>
      <c r="I320" s="87"/>
      <c r="J320" s="87"/>
      <c r="K320" s="87"/>
      <c r="L320" s="87"/>
    </row>
    <row r="321" spans="8:12" s="26" customFormat="1" x14ac:dyDescent="0.2">
      <c r="H321" s="87"/>
      <c r="I321" s="87"/>
      <c r="J321" s="87"/>
      <c r="K321" s="87"/>
      <c r="L321" s="87"/>
    </row>
    <row r="322" spans="8:12" s="26" customFormat="1" x14ac:dyDescent="0.2">
      <c r="H322" s="87"/>
      <c r="I322" s="87"/>
      <c r="J322" s="87"/>
      <c r="K322" s="87"/>
      <c r="L322" s="87"/>
    </row>
    <row r="323" spans="8:12" s="26" customFormat="1" x14ac:dyDescent="0.2">
      <c r="H323" s="87"/>
      <c r="I323" s="87"/>
      <c r="J323" s="87"/>
      <c r="K323" s="87"/>
      <c r="L323" s="87"/>
    </row>
    <row r="324" spans="8:12" s="26" customFormat="1" x14ac:dyDescent="0.2">
      <c r="H324" s="87"/>
      <c r="I324" s="87"/>
      <c r="J324" s="87"/>
      <c r="K324" s="87"/>
      <c r="L324" s="87"/>
    </row>
    <row r="325" spans="8:12" s="26" customFormat="1" x14ac:dyDescent="0.2">
      <c r="H325" s="87"/>
      <c r="I325" s="87"/>
      <c r="J325" s="87"/>
      <c r="K325" s="87"/>
      <c r="L325" s="87"/>
    </row>
    <row r="326" spans="8:12" s="26" customFormat="1" x14ac:dyDescent="0.2">
      <c r="H326" s="87"/>
      <c r="I326" s="87"/>
      <c r="J326" s="87"/>
      <c r="K326" s="87"/>
      <c r="L326" s="87"/>
    </row>
    <row r="327" spans="8:12" s="26" customFormat="1" x14ac:dyDescent="0.2">
      <c r="H327" s="87"/>
      <c r="I327" s="87"/>
      <c r="J327" s="87"/>
      <c r="K327" s="87"/>
      <c r="L327" s="87"/>
    </row>
    <row r="328" spans="8:12" s="26" customFormat="1" x14ac:dyDescent="0.2">
      <c r="H328" s="87"/>
      <c r="I328" s="87"/>
      <c r="J328" s="87"/>
      <c r="K328" s="87"/>
      <c r="L328" s="87"/>
    </row>
    <row r="329" spans="8:12" s="26" customFormat="1" x14ac:dyDescent="0.2">
      <c r="H329" s="87"/>
      <c r="I329" s="87"/>
      <c r="J329" s="87"/>
      <c r="K329" s="87"/>
      <c r="L329" s="87"/>
    </row>
    <row r="330" spans="8:12" s="26" customFormat="1" x14ac:dyDescent="0.2">
      <c r="H330" s="87"/>
      <c r="I330" s="87"/>
      <c r="J330" s="87"/>
      <c r="K330" s="87"/>
      <c r="L330" s="87"/>
    </row>
    <row r="331" spans="8:12" s="26" customFormat="1" x14ac:dyDescent="0.2">
      <c r="H331" s="87"/>
      <c r="I331" s="87"/>
      <c r="J331" s="87"/>
      <c r="K331" s="87"/>
      <c r="L331" s="87"/>
    </row>
    <row r="332" spans="8:12" s="26" customFormat="1" x14ac:dyDescent="0.2">
      <c r="H332" s="87"/>
      <c r="I332" s="87"/>
      <c r="J332" s="87"/>
      <c r="K332" s="87"/>
      <c r="L332" s="87"/>
    </row>
    <row r="333" spans="8:12" s="26" customFormat="1" x14ac:dyDescent="0.2">
      <c r="H333" s="87"/>
      <c r="I333" s="87"/>
      <c r="J333" s="87"/>
      <c r="K333" s="87"/>
      <c r="L333" s="87"/>
    </row>
    <row r="334" spans="8:12" s="26" customFormat="1" x14ac:dyDescent="0.2">
      <c r="H334" s="87"/>
      <c r="I334" s="87"/>
      <c r="J334" s="87"/>
      <c r="K334" s="87"/>
      <c r="L334" s="87"/>
    </row>
    <row r="335" spans="8:12" s="26" customFormat="1" x14ac:dyDescent="0.2">
      <c r="H335" s="87"/>
      <c r="I335" s="87"/>
      <c r="J335" s="87"/>
      <c r="K335" s="87"/>
      <c r="L335" s="87"/>
    </row>
    <row r="336" spans="8:12" s="26" customFormat="1" x14ac:dyDescent="0.2">
      <c r="H336" s="87"/>
      <c r="I336" s="87"/>
      <c r="J336" s="87"/>
      <c r="K336" s="87"/>
      <c r="L336" s="87"/>
    </row>
    <row r="337" spans="8:12" s="26" customFormat="1" x14ac:dyDescent="0.2">
      <c r="H337" s="87"/>
      <c r="I337" s="87"/>
      <c r="J337" s="87"/>
      <c r="K337" s="87"/>
      <c r="L337" s="87"/>
    </row>
    <row r="338" spans="8:12" s="26" customFormat="1" x14ac:dyDescent="0.2">
      <c r="H338" s="87"/>
      <c r="I338" s="87"/>
      <c r="J338" s="87"/>
      <c r="K338" s="87"/>
      <c r="L338" s="87"/>
    </row>
    <row r="339" spans="8:12" s="26" customFormat="1" x14ac:dyDescent="0.2">
      <c r="H339" s="87"/>
      <c r="I339" s="87"/>
      <c r="J339" s="87"/>
      <c r="K339" s="87"/>
      <c r="L339" s="87"/>
    </row>
    <row r="340" spans="8:12" s="26" customFormat="1" x14ac:dyDescent="0.2">
      <c r="H340" s="87"/>
      <c r="I340" s="87"/>
      <c r="J340" s="87"/>
      <c r="K340" s="87"/>
      <c r="L340" s="87"/>
    </row>
    <row r="341" spans="8:12" s="26" customFormat="1" x14ac:dyDescent="0.2">
      <c r="H341" s="87"/>
      <c r="I341" s="87"/>
      <c r="J341" s="87"/>
      <c r="K341" s="87"/>
      <c r="L341" s="87"/>
    </row>
    <row r="342" spans="8:12" s="26" customFormat="1" x14ac:dyDescent="0.2">
      <c r="H342" s="87"/>
      <c r="I342" s="87"/>
      <c r="J342" s="87"/>
      <c r="K342" s="87"/>
      <c r="L342" s="87"/>
    </row>
    <row r="343" spans="8:12" s="26" customFormat="1" x14ac:dyDescent="0.2">
      <c r="H343" s="87"/>
      <c r="I343" s="87"/>
      <c r="J343" s="87"/>
      <c r="K343" s="87"/>
      <c r="L343" s="87"/>
    </row>
    <row r="344" spans="8:12" s="26" customFormat="1" x14ac:dyDescent="0.2">
      <c r="H344" s="87"/>
      <c r="I344" s="87"/>
      <c r="J344" s="87"/>
      <c r="K344" s="87"/>
      <c r="L344" s="87"/>
    </row>
    <row r="345" spans="8:12" s="26" customFormat="1" x14ac:dyDescent="0.2">
      <c r="H345" s="87"/>
      <c r="I345" s="87"/>
      <c r="J345" s="87"/>
      <c r="K345" s="87"/>
      <c r="L345" s="87"/>
    </row>
    <row r="346" spans="8:12" s="26" customFormat="1" x14ac:dyDescent="0.2">
      <c r="H346" s="87"/>
      <c r="I346" s="87"/>
      <c r="J346" s="87"/>
      <c r="K346" s="87"/>
      <c r="L346" s="87"/>
    </row>
    <row r="347" spans="8:12" s="26" customFormat="1" x14ac:dyDescent="0.2">
      <c r="H347" s="87"/>
      <c r="I347" s="87"/>
      <c r="J347" s="87"/>
      <c r="K347" s="87"/>
      <c r="L347" s="87"/>
    </row>
    <row r="348" spans="8:12" s="26" customFormat="1" x14ac:dyDescent="0.2">
      <c r="H348" s="87"/>
      <c r="I348" s="87"/>
      <c r="J348" s="87"/>
      <c r="K348" s="87"/>
      <c r="L348" s="87"/>
    </row>
    <row r="349" spans="8:12" s="26" customFormat="1" x14ac:dyDescent="0.2">
      <c r="H349" s="87"/>
      <c r="I349" s="87"/>
      <c r="J349" s="87"/>
      <c r="K349" s="87"/>
      <c r="L349" s="87"/>
    </row>
    <row r="350" spans="8:12" s="26" customFormat="1" x14ac:dyDescent="0.2">
      <c r="H350" s="87"/>
      <c r="I350" s="87"/>
      <c r="J350" s="87"/>
      <c r="K350" s="87"/>
      <c r="L350" s="87"/>
    </row>
    <row r="351" spans="8:12" s="26" customFormat="1" x14ac:dyDescent="0.2">
      <c r="H351" s="87"/>
      <c r="I351" s="87"/>
      <c r="J351" s="87"/>
      <c r="K351" s="87"/>
      <c r="L351" s="87"/>
    </row>
    <row r="352" spans="8:12" s="26" customFormat="1" x14ac:dyDescent="0.2">
      <c r="H352" s="87"/>
      <c r="I352" s="87"/>
      <c r="J352" s="87"/>
      <c r="K352" s="87"/>
      <c r="L352" s="87"/>
    </row>
    <row r="353" spans="8:12" s="26" customFormat="1" x14ac:dyDescent="0.2">
      <c r="H353" s="87"/>
      <c r="I353" s="87"/>
      <c r="J353" s="87"/>
      <c r="K353" s="87"/>
      <c r="L353" s="87"/>
    </row>
    <row r="354" spans="8:12" s="26" customFormat="1" x14ac:dyDescent="0.2">
      <c r="H354" s="87"/>
      <c r="I354" s="87"/>
      <c r="J354" s="87"/>
      <c r="K354" s="87"/>
      <c r="L354" s="87"/>
    </row>
    <row r="355" spans="8:12" s="26" customFormat="1" x14ac:dyDescent="0.2">
      <c r="H355" s="87"/>
      <c r="I355" s="87"/>
      <c r="J355" s="87"/>
      <c r="K355" s="87"/>
      <c r="L355" s="87"/>
    </row>
    <row r="356" spans="8:12" s="26" customFormat="1" x14ac:dyDescent="0.2">
      <c r="H356" s="87"/>
      <c r="I356" s="87"/>
      <c r="J356" s="87"/>
      <c r="K356" s="87"/>
      <c r="L356" s="87"/>
    </row>
    <row r="357" spans="8:12" s="26" customFormat="1" x14ac:dyDescent="0.2">
      <c r="H357" s="87"/>
      <c r="I357" s="87"/>
      <c r="J357" s="87"/>
      <c r="K357" s="87"/>
      <c r="L357" s="87"/>
    </row>
    <row r="358" spans="8:12" s="26" customFormat="1" x14ac:dyDescent="0.2">
      <c r="H358" s="87"/>
      <c r="I358" s="87"/>
      <c r="J358" s="87"/>
      <c r="K358" s="87"/>
      <c r="L358" s="87"/>
    </row>
    <row r="359" spans="8:12" s="26" customFormat="1" x14ac:dyDescent="0.2">
      <c r="H359" s="87"/>
      <c r="I359" s="87"/>
      <c r="J359" s="87"/>
      <c r="K359" s="87"/>
      <c r="L359" s="87"/>
    </row>
    <row r="360" spans="8:12" s="26" customFormat="1" x14ac:dyDescent="0.2">
      <c r="H360" s="87"/>
      <c r="I360" s="87"/>
      <c r="J360" s="87"/>
      <c r="K360" s="87"/>
      <c r="L360" s="87"/>
    </row>
    <row r="361" spans="8:12" s="26" customFormat="1" x14ac:dyDescent="0.2">
      <c r="H361" s="87"/>
      <c r="I361" s="87"/>
      <c r="J361" s="87"/>
      <c r="K361" s="87"/>
      <c r="L361" s="87"/>
    </row>
    <row r="362" spans="8:12" s="26" customFormat="1" x14ac:dyDescent="0.2">
      <c r="H362" s="87"/>
      <c r="I362" s="87"/>
      <c r="J362" s="87"/>
      <c r="K362" s="87"/>
      <c r="L362" s="87"/>
    </row>
    <row r="363" spans="8:12" s="26" customFormat="1" x14ac:dyDescent="0.2">
      <c r="H363" s="87"/>
      <c r="I363" s="87"/>
      <c r="J363" s="87"/>
      <c r="K363" s="87"/>
      <c r="L363" s="87"/>
    </row>
    <row r="364" spans="8:12" s="26" customFormat="1" x14ac:dyDescent="0.2">
      <c r="H364" s="87"/>
      <c r="I364" s="87"/>
      <c r="J364" s="87"/>
      <c r="K364" s="87"/>
      <c r="L364" s="87"/>
    </row>
    <row r="365" spans="8:12" s="26" customFormat="1" x14ac:dyDescent="0.2">
      <c r="H365" s="87"/>
      <c r="I365" s="87"/>
      <c r="J365" s="87"/>
      <c r="K365" s="87"/>
      <c r="L365" s="87"/>
    </row>
    <row r="366" spans="8:12" s="26" customFormat="1" x14ac:dyDescent="0.2">
      <c r="H366" s="87"/>
      <c r="I366" s="87"/>
      <c r="J366" s="87"/>
      <c r="K366" s="87"/>
      <c r="L366" s="87"/>
    </row>
    <row r="367" spans="8:12" s="26" customFormat="1" x14ac:dyDescent="0.2">
      <c r="H367" s="87"/>
      <c r="I367" s="87"/>
      <c r="J367" s="87"/>
      <c r="K367" s="87"/>
      <c r="L367" s="87"/>
    </row>
    <row r="368" spans="8:12" s="26" customFormat="1" x14ac:dyDescent="0.2">
      <c r="H368" s="87"/>
      <c r="I368" s="87"/>
      <c r="J368" s="87"/>
      <c r="K368" s="87"/>
      <c r="L368" s="87"/>
    </row>
    <row r="369" spans="8:12" s="26" customFormat="1" x14ac:dyDescent="0.2">
      <c r="H369" s="87"/>
      <c r="I369" s="87"/>
      <c r="J369" s="87"/>
      <c r="K369" s="87"/>
      <c r="L369" s="87"/>
    </row>
    <row r="370" spans="8:12" s="26" customFormat="1" x14ac:dyDescent="0.2">
      <c r="H370" s="87"/>
      <c r="I370" s="87"/>
      <c r="J370" s="87"/>
      <c r="K370" s="87"/>
      <c r="L370" s="87"/>
    </row>
    <row r="371" spans="8:12" s="26" customFormat="1" x14ac:dyDescent="0.2">
      <c r="H371" s="87"/>
      <c r="I371" s="87"/>
      <c r="J371" s="87"/>
      <c r="K371" s="87"/>
      <c r="L371" s="87"/>
    </row>
    <row r="372" spans="8:12" s="26" customFormat="1" x14ac:dyDescent="0.2">
      <c r="H372" s="87"/>
      <c r="I372" s="87"/>
      <c r="J372" s="87"/>
      <c r="K372" s="87"/>
      <c r="L372" s="87"/>
    </row>
    <row r="373" spans="8:12" s="26" customFormat="1" x14ac:dyDescent="0.2">
      <c r="H373" s="87"/>
      <c r="I373" s="87"/>
      <c r="J373" s="87"/>
      <c r="K373" s="87"/>
      <c r="L373" s="87"/>
    </row>
    <row r="374" spans="8:12" s="26" customFormat="1" x14ac:dyDescent="0.2">
      <c r="H374" s="87"/>
      <c r="I374" s="87"/>
      <c r="J374" s="87"/>
      <c r="K374" s="87"/>
      <c r="L374" s="87"/>
    </row>
    <row r="375" spans="8:12" s="26" customFormat="1" x14ac:dyDescent="0.2">
      <c r="H375" s="87"/>
      <c r="I375" s="87"/>
      <c r="J375" s="87"/>
      <c r="K375" s="87"/>
      <c r="L375" s="87"/>
    </row>
    <row r="376" spans="8:12" s="26" customFormat="1" x14ac:dyDescent="0.2">
      <c r="H376" s="87"/>
      <c r="I376" s="87"/>
      <c r="J376" s="87"/>
      <c r="K376" s="87"/>
      <c r="L376" s="87"/>
    </row>
    <row r="377" spans="8:12" s="26" customFormat="1" x14ac:dyDescent="0.2">
      <c r="H377" s="87"/>
      <c r="I377" s="87"/>
      <c r="J377" s="87"/>
      <c r="K377" s="87"/>
      <c r="L377" s="87"/>
    </row>
    <row r="378" spans="8:12" s="26" customFormat="1" x14ac:dyDescent="0.2">
      <c r="H378" s="87"/>
      <c r="I378" s="87"/>
      <c r="J378" s="87"/>
      <c r="K378" s="87"/>
      <c r="L378" s="87"/>
    </row>
    <row r="379" spans="8:12" s="26" customFormat="1" x14ac:dyDescent="0.2">
      <c r="H379" s="87"/>
      <c r="I379" s="87"/>
      <c r="J379" s="87"/>
      <c r="K379" s="87"/>
      <c r="L379" s="87"/>
    </row>
    <row r="380" spans="8:12" s="26" customFormat="1" x14ac:dyDescent="0.2">
      <c r="H380" s="87"/>
      <c r="I380" s="87"/>
      <c r="J380" s="87"/>
      <c r="K380" s="87"/>
      <c r="L380" s="87"/>
    </row>
    <row r="381" spans="8:12" s="26" customFormat="1" x14ac:dyDescent="0.2">
      <c r="H381" s="87"/>
      <c r="I381" s="87"/>
      <c r="J381" s="87"/>
      <c r="K381" s="87"/>
      <c r="L381" s="87"/>
    </row>
    <row r="382" spans="8:12" s="26" customFormat="1" x14ac:dyDescent="0.2">
      <c r="H382" s="87"/>
      <c r="I382" s="87"/>
      <c r="J382" s="87"/>
      <c r="K382" s="87"/>
      <c r="L382" s="87"/>
    </row>
    <row r="383" spans="8:12" s="26" customFormat="1" x14ac:dyDescent="0.2">
      <c r="H383" s="87"/>
      <c r="I383" s="87"/>
      <c r="J383" s="87"/>
      <c r="K383" s="87"/>
      <c r="L383" s="87"/>
    </row>
    <row r="384" spans="8:12" s="26" customFormat="1" x14ac:dyDescent="0.2">
      <c r="H384" s="87"/>
      <c r="I384" s="87"/>
      <c r="J384" s="87"/>
      <c r="K384" s="87"/>
      <c r="L384" s="87"/>
    </row>
    <row r="385" spans="8:12" s="26" customFormat="1" x14ac:dyDescent="0.2">
      <c r="H385" s="87"/>
      <c r="I385" s="87"/>
      <c r="J385" s="87"/>
      <c r="K385" s="87"/>
      <c r="L385" s="87"/>
    </row>
    <row r="386" spans="8:12" s="26" customFormat="1" x14ac:dyDescent="0.2">
      <c r="H386" s="87"/>
      <c r="I386" s="87"/>
      <c r="J386" s="87"/>
      <c r="K386" s="87"/>
      <c r="L386" s="87"/>
    </row>
    <row r="387" spans="8:12" s="26" customFormat="1" x14ac:dyDescent="0.2">
      <c r="H387" s="87"/>
      <c r="I387" s="87"/>
      <c r="J387" s="87"/>
      <c r="K387" s="87"/>
      <c r="L387" s="87"/>
    </row>
    <row r="388" spans="8:12" s="26" customFormat="1" x14ac:dyDescent="0.2">
      <c r="H388" s="87"/>
      <c r="I388" s="87"/>
      <c r="J388" s="87"/>
      <c r="K388" s="87"/>
      <c r="L388" s="87"/>
    </row>
    <row r="389" spans="8:12" s="26" customFormat="1" x14ac:dyDescent="0.2">
      <c r="H389" s="87"/>
      <c r="I389" s="87"/>
      <c r="J389" s="87"/>
      <c r="K389" s="87"/>
      <c r="L389" s="87"/>
    </row>
    <row r="390" spans="8:12" s="26" customFormat="1" x14ac:dyDescent="0.2">
      <c r="H390" s="87"/>
      <c r="I390" s="87"/>
      <c r="J390" s="87"/>
      <c r="K390" s="87"/>
      <c r="L390" s="87"/>
    </row>
    <row r="391" spans="8:12" s="26" customFormat="1" x14ac:dyDescent="0.2">
      <c r="H391" s="87"/>
      <c r="I391" s="87"/>
      <c r="J391" s="87"/>
      <c r="K391" s="87"/>
      <c r="L391" s="87"/>
    </row>
    <row r="392" spans="8:12" s="26" customFormat="1" x14ac:dyDescent="0.2">
      <c r="H392" s="87"/>
      <c r="I392" s="87"/>
      <c r="J392" s="87"/>
      <c r="K392" s="87"/>
      <c r="L392" s="87"/>
    </row>
    <row r="393" spans="8:12" s="26" customFormat="1" x14ac:dyDescent="0.2">
      <c r="H393" s="87"/>
      <c r="I393" s="87"/>
      <c r="J393" s="87"/>
      <c r="K393" s="87"/>
      <c r="L393" s="87"/>
    </row>
    <row r="394" spans="8:12" s="26" customFormat="1" x14ac:dyDescent="0.2">
      <c r="H394" s="87"/>
      <c r="I394" s="87"/>
      <c r="J394" s="87"/>
      <c r="K394" s="87"/>
      <c r="L394" s="87"/>
    </row>
    <row r="395" spans="8:12" s="26" customFormat="1" x14ac:dyDescent="0.2">
      <c r="H395" s="87"/>
      <c r="I395" s="87"/>
      <c r="J395" s="87"/>
      <c r="K395" s="87"/>
      <c r="L395" s="87"/>
    </row>
    <row r="396" spans="8:12" s="26" customFormat="1" x14ac:dyDescent="0.2">
      <c r="H396" s="87"/>
      <c r="I396" s="87"/>
      <c r="J396" s="87"/>
      <c r="K396" s="87"/>
      <c r="L396" s="87"/>
    </row>
    <row r="397" spans="8:12" s="26" customFormat="1" x14ac:dyDescent="0.2">
      <c r="H397" s="87"/>
      <c r="I397" s="87"/>
      <c r="J397" s="87"/>
      <c r="K397" s="87"/>
      <c r="L397" s="87"/>
    </row>
    <row r="398" spans="8:12" s="26" customFormat="1" x14ac:dyDescent="0.2">
      <c r="H398" s="87"/>
      <c r="I398" s="87"/>
      <c r="J398" s="87"/>
      <c r="K398" s="87"/>
      <c r="L398" s="87"/>
    </row>
    <row r="399" spans="8:12" s="26" customFormat="1" x14ac:dyDescent="0.2">
      <c r="H399" s="87"/>
      <c r="I399" s="87"/>
      <c r="J399" s="87"/>
      <c r="K399" s="87"/>
      <c r="L399" s="87"/>
    </row>
    <row r="400" spans="8:12" s="26" customFormat="1" x14ac:dyDescent="0.2">
      <c r="H400" s="87"/>
      <c r="I400" s="87"/>
      <c r="J400" s="87"/>
      <c r="K400" s="87"/>
      <c r="L400" s="87"/>
    </row>
    <row r="401" spans="8:12" s="26" customFormat="1" x14ac:dyDescent="0.2">
      <c r="H401" s="87"/>
      <c r="I401" s="87"/>
      <c r="J401" s="87"/>
      <c r="K401" s="87"/>
      <c r="L401" s="87"/>
    </row>
    <row r="402" spans="8:12" s="26" customFormat="1" x14ac:dyDescent="0.2">
      <c r="H402" s="87"/>
      <c r="I402" s="87"/>
      <c r="J402" s="87"/>
      <c r="K402" s="87"/>
      <c r="L402" s="87"/>
    </row>
    <row r="403" spans="8:12" s="26" customFormat="1" x14ac:dyDescent="0.2">
      <c r="H403" s="87"/>
      <c r="I403" s="87"/>
      <c r="J403" s="87"/>
      <c r="K403" s="87"/>
      <c r="L403" s="87"/>
    </row>
    <row r="404" spans="8:12" s="26" customFormat="1" x14ac:dyDescent="0.2">
      <c r="H404" s="87"/>
      <c r="I404" s="87"/>
      <c r="J404" s="87"/>
      <c r="K404" s="87"/>
      <c r="L404" s="87"/>
    </row>
    <row r="405" spans="8:12" s="26" customFormat="1" x14ac:dyDescent="0.2">
      <c r="H405" s="87"/>
      <c r="I405" s="87"/>
      <c r="J405" s="87"/>
      <c r="K405" s="87"/>
      <c r="L405" s="87"/>
    </row>
    <row r="406" spans="8:12" s="26" customFormat="1" x14ac:dyDescent="0.2">
      <c r="H406" s="87"/>
      <c r="I406" s="87"/>
      <c r="J406" s="87"/>
      <c r="K406" s="87"/>
      <c r="L406" s="87"/>
    </row>
    <row r="407" spans="8:12" s="26" customFormat="1" x14ac:dyDescent="0.2">
      <c r="H407" s="87"/>
      <c r="I407" s="87"/>
      <c r="J407" s="87"/>
      <c r="K407" s="87"/>
      <c r="L407" s="87"/>
    </row>
    <row r="408" spans="8:12" s="26" customFormat="1" x14ac:dyDescent="0.2">
      <c r="H408" s="87"/>
      <c r="I408" s="87"/>
      <c r="J408" s="87"/>
      <c r="K408" s="87"/>
      <c r="L408" s="87"/>
    </row>
    <row r="409" spans="8:12" s="26" customFormat="1" x14ac:dyDescent="0.2">
      <c r="H409" s="87"/>
      <c r="I409" s="87"/>
      <c r="J409" s="87"/>
      <c r="K409" s="87"/>
      <c r="L409" s="87"/>
    </row>
    <row r="410" spans="8:12" s="26" customFormat="1" x14ac:dyDescent="0.2">
      <c r="H410" s="87"/>
      <c r="I410" s="87"/>
      <c r="J410" s="87"/>
      <c r="K410" s="87"/>
      <c r="L410" s="87"/>
    </row>
    <row r="411" spans="8:12" s="26" customFormat="1" x14ac:dyDescent="0.2">
      <c r="H411" s="87"/>
      <c r="I411" s="87"/>
      <c r="J411" s="87"/>
      <c r="K411" s="87"/>
      <c r="L411" s="87"/>
    </row>
    <row r="412" spans="8:12" s="26" customFormat="1" x14ac:dyDescent="0.2">
      <c r="H412" s="87"/>
      <c r="I412" s="87"/>
      <c r="J412" s="87"/>
      <c r="K412" s="87"/>
      <c r="L412" s="87"/>
    </row>
    <row r="413" spans="8:12" s="26" customFormat="1" x14ac:dyDescent="0.2">
      <c r="H413" s="87"/>
      <c r="I413" s="87"/>
      <c r="J413" s="87"/>
      <c r="K413" s="87"/>
      <c r="L413" s="87"/>
    </row>
    <row r="414" spans="8:12" s="26" customFormat="1" x14ac:dyDescent="0.2">
      <c r="H414" s="87"/>
      <c r="I414" s="87"/>
      <c r="J414" s="87"/>
      <c r="K414" s="87"/>
      <c r="L414" s="87"/>
    </row>
    <row r="415" spans="8:12" s="26" customFormat="1" x14ac:dyDescent="0.2">
      <c r="H415" s="87"/>
      <c r="I415" s="87"/>
      <c r="J415" s="87"/>
      <c r="K415" s="87"/>
      <c r="L415" s="87"/>
    </row>
    <row r="416" spans="8:12" s="26" customFormat="1" x14ac:dyDescent="0.2">
      <c r="H416" s="87"/>
      <c r="I416" s="87"/>
      <c r="J416" s="87"/>
      <c r="K416" s="87"/>
      <c r="L416" s="87"/>
    </row>
    <row r="417" spans="8:12" s="26" customFormat="1" x14ac:dyDescent="0.2">
      <c r="H417" s="87"/>
      <c r="I417" s="87"/>
      <c r="J417" s="87"/>
      <c r="K417" s="87"/>
      <c r="L417" s="87"/>
    </row>
    <row r="418" spans="8:12" s="26" customFormat="1" x14ac:dyDescent="0.2">
      <c r="H418" s="87"/>
      <c r="I418" s="87"/>
      <c r="J418" s="87"/>
      <c r="K418" s="87"/>
      <c r="L418" s="87"/>
    </row>
    <row r="419" spans="8:12" s="26" customFormat="1" x14ac:dyDescent="0.2">
      <c r="H419" s="87"/>
      <c r="I419" s="87"/>
      <c r="J419" s="87"/>
      <c r="K419" s="87"/>
      <c r="L419" s="87"/>
    </row>
    <row r="420" spans="8:12" s="26" customFormat="1" x14ac:dyDescent="0.2">
      <c r="H420" s="87"/>
      <c r="I420" s="87"/>
      <c r="J420" s="87"/>
      <c r="K420" s="87"/>
      <c r="L420" s="87"/>
    </row>
    <row r="421" spans="8:12" s="26" customFormat="1" x14ac:dyDescent="0.2">
      <c r="H421" s="87"/>
      <c r="I421" s="87"/>
      <c r="J421" s="87"/>
      <c r="K421" s="87"/>
      <c r="L421" s="87"/>
    </row>
    <row r="422" spans="8:12" s="26" customFormat="1" x14ac:dyDescent="0.2">
      <c r="H422" s="87"/>
      <c r="I422" s="87"/>
      <c r="J422" s="87"/>
      <c r="K422" s="87"/>
      <c r="L422" s="87"/>
    </row>
    <row r="423" spans="8:12" s="26" customFormat="1" x14ac:dyDescent="0.2">
      <c r="H423" s="87"/>
      <c r="I423" s="87"/>
      <c r="J423" s="87"/>
      <c r="K423" s="87"/>
      <c r="L423" s="87"/>
    </row>
    <row r="424" spans="8:12" s="26" customFormat="1" x14ac:dyDescent="0.2">
      <c r="H424" s="87"/>
      <c r="I424" s="87"/>
      <c r="J424" s="87"/>
      <c r="K424" s="87"/>
      <c r="L424" s="87"/>
    </row>
    <row r="425" spans="8:12" s="26" customFormat="1" x14ac:dyDescent="0.2">
      <c r="H425" s="87"/>
      <c r="I425" s="87"/>
      <c r="J425" s="87"/>
      <c r="K425" s="87"/>
      <c r="L425" s="87"/>
    </row>
    <row r="426" spans="8:12" s="26" customFormat="1" x14ac:dyDescent="0.2">
      <c r="H426" s="87"/>
      <c r="I426" s="87"/>
      <c r="J426" s="87"/>
      <c r="K426" s="87"/>
      <c r="L426" s="87"/>
    </row>
    <row r="427" spans="8:12" s="26" customFormat="1" x14ac:dyDescent="0.2">
      <c r="H427" s="87"/>
      <c r="I427" s="87"/>
      <c r="J427" s="87"/>
      <c r="K427" s="87"/>
      <c r="L427" s="87"/>
    </row>
    <row r="428" spans="8:12" s="26" customFormat="1" x14ac:dyDescent="0.2">
      <c r="H428" s="87"/>
      <c r="I428" s="87"/>
      <c r="J428" s="87"/>
      <c r="K428" s="87"/>
      <c r="L428" s="87"/>
    </row>
    <row r="429" spans="8:12" s="26" customFormat="1" x14ac:dyDescent="0.2">
      <c r="H429" s="87"/>
      <c r="I429" s="87"/>
      <c r="J429" s="87"/>
      <c r="K429" s="87"/>
      <c r="L429" s="87"/>
    </row>
    <row r="430" spans="8:12" s="26" customFormat="1" x14ac:dyDescent="0.2">
      <c r="H430" s="87"/>
      <c r="I430" s="87"/>
      <c r="J430" s="87"/>
      <c r="K430" s="87"/>
      <c r="L430" s="87"/>
    </row>
    <row r="431" spans="8:12" s="26" customFormat="1" x14ac:dyDescent="0.2">
      <c r="H431" s="87"/>
      <c r="I431" s="87"/>
      <c r="J431" s="87"/>
      <c r="K431" s="87"/>
      <c r="L431" s="87"/>
    </row>
    <row r="432" spans="8:12" s="26" customFormat="1" x14ac:dyDescent="0.2">
      <c r="H432" s="87"/>
      <c r="I432" s="87"/>
      <c r="J432" s="87"/>
      <c r="K432" s="87"/>
      <c r="L432" s="87"/>
    </row>
    <row r="433" spans="8:12" s="26" customFormat="1" x14ac:dyDescent="0.2">
      <c r="H433" s="87"/>
      <c r="I433" s="87"/>
      <c r="J433" s="87"/>
      <c r="K433" s="87"/>
      <c r="L433" s="87"/>
    </row>
    <row r="434" spans="8:12" s="26" customFormat="1" x14ac:dyDescent="0.2">
      <c r="H434" s="87"/>
      <c r="I434" s="87"/>
      <c r="J434" s="87"/>
      <c r="K434" s="87"/>
      <c r="L434" s="87"/>
    </row>
    <row r="435" spans="8:12" s="26" customFormat="1" x14ac:dyDescent="0.2">
      <c r="H435" s="87"/>
      <c r="I435" s="87"/>
      <c r="J435" s="87"/>
      <c r="K435" s="87"/>
      <c r="L435" s="87"/>
    </row>
    <row r="436" spans="8:12" s="26" customFormat="1" x14ac:dyDescent="0.2">
      <c r="H436" s="87"/>
      <c r="I436" s="87"/>
      <c r="J436" s="87"/>
      <c r="K436" s="87"/>
      <c r="L436" s="87"/>
    </row>
    <row r="437" spans="8:12" s="26" customFormat="1" x14ac:dyDescent="0.2">
      <c r="H437" s="87"/>
      <c r="I437" s="87"/>
      <c r="J437" s="87"/>
      <c r="K437" s="87"/>
      <c r="L437" s="87"/>
    </row>
    <row r="438" spans="8:12" s="26" customFormat="1" x14ac:dyDescent="0.2">
      <c r="H438" s="87"/>
      <c r="I438" s="87"/>
      <c r="J438" s="87"/>
      <c r="K438" s="87"/>
      <c r="L438" s="87"/>
    </row>
  </sheetData>
  <mergeCells count="2">
    <mergeCell ref="A1:F1"/>
    <mergeCell ref="A15:E15"/>
  </mergeCells>
  <pageMargins left="0.90551181102362199" right="0.70866141732283505" top="1.14173228346457" bottom="0.74803149606299202" header="0.31496062992126" footer="0.31496062992126"/>
  <pageSetup paperSize="9" scale="59" orientation="portrait" horizontalDpi="2400" verticalDpi="2400" r:id="rId1"/>
  <headerFooter>
    <oddHeader>&amp;C&amp;"Arial,Bold"&amp;14PROJECT:- PLOT NO. 05,  JOHAR BOULEVARD, SECTOR - C,  PHASE  V  D.H.A  ISLAMABAD.&amp;R&amp;"Arial,Bold" &amp;12OHWT</oddHeader>
    <oddFooter>2</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M438"/>
  <sheetViews>
    <sheetView workbookViewId="0">
      <selection sqref="A1:I1"/>
    </sheetView>
  </sheetViews>
  <sheetFormatPr defaultColWidth="22.5703125" defaultRowHeight="12.75" x14ac:dyDescent="0.2"/>
  <cols>
    <col min="1" max="1" width="15" style="6" customWidth="1"/>
    <col min="2" max="2" width="72.85546875" style="6" customWidth="1"/>
    <col min="3" max="3" width="11.42578125" style="6" customWidth="1"/>
    <col min="4" max="4" width="33.7109375" style="6" customWidth="1"/>
    <col min="5" max="5" width="27.140625" style="6" customWidth="1"/>
    <col min="6" max="6" width="32.42578125" style="6" customWidth="1"/>
    <col min="7" max="7" width="36.7109375" style="6" customWidth="1"/>
    <col min="8" max="8" width="29.140625" style="6" customWidth="1"/>
    <col min="9" max="9" width="33.42578125" style="6" customWidth="1"/>
    <col min="10" max="13" width="22.5703125" style="19"/>
    <col min="14" max="16384" width="22.5703125" style="6"/>
  </cols>
  <sheetData>
    <row r="1" spans="1:13" s="164" customFormat="1" ht="69.75" customHeight="1" x14ac:dyDescent="0.2">
      <c r="A1" s="864" t="str">
        <f>Foundation!A1</f>
        <v>SCHOOL &amp; SKILL CENTER AT BAIKER BALOCHISTAN</v>
      </c>
      <c r="B1" s="865"/>
      <c r="C1" s="865"/>
      <c r="D1" s="865"/>
      <c r="E1" s="865"/>
      <c r="F1" s="865"/>
      <c r="G1" s="865"/>
      <c r="H1" s="865"/>
      <c r="I1" s="866"/>
      <c r="J1" s="229"/>
      <c r="K1" s="229"/>
      <c r="L1" s="229"/>
      <c r="M1" s="229"/>
    </row>
    <row r="2" spans="1:13" s="164" customFormat="1" ht="32.25" customHeight="1" x14ac:dyDescent="0.2">
      <c r="A2" s="860" t="s">
        <v>35</v>
      </c>
      <c r="B2" s="861" t="s">
        <v>36</v>
      </c>
      <c r="C2" s="863" t="s">
        <v>5</v>
      </c>
      <c r="D2" s="863" t="s">
        <v>37</v>
      </c>
      <c r="E2" s="861" t="s">
        <v>127</v>
      </c>
      <c r="F2" s="861"/>
      <c r="G2" s="861"/>
      <c r="H2" s="861"/>
      <c r="I2" s="867"/>
      <c r="J2" s="229"/>
      <c r="K2" s="229"/>
      <c r="L2" s="229"/>
      <c r="M2" s="229"/>
    </row>
    <row r="3" spans="1:13" s="205" customFormat="1" ht="78" customHeight="1" x14ac:dyDescent="0.2">
      <c r="A3" s="860"/>
      <c r="B3" s="861"/>
      <c r="C3" s="863"/>
      <c r="D3" s="863"/>
      <c r="E3" s="219" t="s">
        <v>128</v>
      </c>
      <c r="F3" s="219" t="s">
        <v>129</v>
      </c>
      <c r="G3" s="219" t="s">
        <v>130</v>
      </c>
      <c r="H3" s="219" t="s">
        <v>131</v>
      </c>
      <c r="I3" s="220" t="s">
        <v>181</v>
      </c>
      <c r="J3" s="230"/>
      <c r="K3" s="230"/>
      <c r="L3" s="230"/>
      <c r="M3" s="230"/>
    </row>
    <row r="4" spans="1:13" s="205" customFormat="1" ht="48" customHeight="1" x14ac:dyDescent="0.2">
      <c r="A4" s="221"/>
      <c r="B4" s="859" t="s">
        <v>219</v>
      </c>
      <c r="C4" s="859"/>
      <c r="D4" s="859"/>
      <c r="E4" s="219"/>
      <c r="F4" s="219"/>
      <c r="G4" s="219"/>
      <c r="H4" s="219"/>
      <c r="I4" s="220"/>
      <c r="J4" s="230"/>
      <c r="K4" s="230"/>
      <c r="L4" s="230"/>
      <c r="M4" s="230"/>
    </row>
    <row r="5" spans="1:13" s="210" customFormat="1" ht="60" customHeight="1" x14ac:dyDescent="0.3">
      <c r="A5" s="212">
        <v>1</v>
      </c>
      <c r="B5" s="165" t="s">
        <v>220</v>
      </c>
      <c r="C5" s="207" t="s">
        <v>9</v>
      </c>
      <c r="D5" s="208">
        <f>'Pile Work '!D6</f>
        <v>2840</v>
      </c>
      <c r="E5" s="208">
        <f>((D5*1.54)*(1/7))/1.25</f>
        <v>499.84000000000003</v>
      </c>
      <c r="F5" s="208">
        <f>((D5*1.54)*(2/7))</f>
        <v>1249.6000000000001</v>
      </c>
      <c r="G5" s="208">
        <f>((D5*1.54)*(4/7))</f>
        <v>2499.2000000000003</v>
      </c>
      <c r="H5" s="208"/>
      <c r="I5" s="224">
        <f>'Pile Work '!D5</f>
        <v>11593.230153388855</v>
      </c>
      <c r="J5" s="231"/>
      <c r="K5" s="232"/>
      <c r="L5" s="231"/>
      <c r="M5" s="231"/>
    </row>
    <row r="6" spans="1:13" s="210" customFormat="1" ht="50.1" customHeight="1" x14ac:dyDescent="0.3">
      <c r="A6" s="860" t="s">
        <v>221</v>
      </c>
      <c r="B6" s="861"/>
      <c r="C6" s="861"/>
      <c r="D6" s="861"/>
      <c r="E6" s="209">
        <f>SUM(E5:E5)</f>
        <v>499.84000000000003</v>
      </c>
      <c r="F6" s="209">
        <f>SUM(F5:F5)</f>
        <v>1249.6000000000001</v>
      </c>
      <c r="G6" s="209">
        <f>SUM(G5:G5)</f>
        <v>2499.2000000000003</v>
      </c>
      <c r="H6" s="209">
        <f>SUM(H5:H5)</f>
        <v>0</v>
      </c>
      <c r="I6" s="213">
        <f>SUM(I5:I5)</f>
        <v>11593.230153388855</v>
      </c>
      <c r="J6" s="231"/>
      <c r="K6" s="231"/>
      <c r="L6" s="231"/>
      <c r="M6" s="231"/>
    </row>
    <row r="7" spans="1:13" s="210" customFormat="1" ht="50.1" customHeight="1" x14ac:dyDescent="0.3">
      <c r="A7" s="225"/>
      <c r="B7" s="226"/>
      <c r="C7" s="226"/>
      <c r="D7" s="226"/>
      <c r="E7" s="209"/>
      <c r="F7" s="209"/>
      <c r="G7" s="209"/>
      <c r="H7" s="209"/>
      <c r="I7" s="213"/>
      <c r="J7" s="231"/>
      <c r="K7" s="231"/>
      <c r="L7" s="231"/>
      <c r="M7" s="231"/>
    </row>
    <row r="8" spans="1:13" s="210" customFormat="1" ht="104.25" customHeight="1" x14ac:dyDescent="0.3">
      <c r="A8" s="862" t="s">
        <v>183</v>
      </c>
      <c r="B8" s="863"/>
      <c r="C8" s="863"/>
      <c r="D8" s="863"/>
      <c r="E8" s="209">
        <f>E6</f>
        <v>499.84000000000003</v>
      </c>
      <c r="F8" s="209">
        <f t="shared" ref="F8:H8" si="0">F6</f>
        <v>1249.6000000000001</v>
      </c>
      <c r="G8" s="209">
        <f t="shared" si="0"/>
        <v>2499.2000000000003</v>
      </c>
      <c r="H8" s="209">
        <f t="shared" si="0"/>
        <v>0</v>
      </c>
      <c r="I8" s="213">
        <f>I6</f>
        <v>11593.230153388855</v>
      </c>
      <c r="J8" s="231"/>
      <c r="K8" s="231"/>
      <c r="L8" s="231"/>
      <c r="M8" s="231"/>
    </row>
    <row r="9" spans="1:13" s="229" customFormat="1" x14ac:dyDescent="0.2">
      <c r="A9" s="233"/>
      <c r="B9" s="234"/>
      <c r="C9" s="234"/>
      <c r="D9" s="234"/>
      <c r="E9" s="234"/>
      <c r="F9" s="234"/>
      <c r="G9" s="234"/>
      <c r="H9" s="234"/>
      <c r="I9" s="235"/>
    </row>
    <row r="10" spans="1:13" s="229" customFormat="1" ht="13.5" thickBot="1" x14ac:dyDescent="0.25">
      <c r="A10" s="236"/>
      <c r="B10" s="166"/>
      <c r="C10" s="166"/>
      <c r="D10" s="166"/>
      <c r="E10" s="166"/>
      <c r="F10" s="166"/>
      <c r="G10" s="166"/>
      <c r="H10" s="166"/>
      <c r="I10" s="237"/>
    </row>
    <row r="11" spans="1:13" s="229" customFormat="1" x14ac:dyDescent="0.2"/>
    <row r="12" spans="1:13" s="229" customFormat="1" x14ac:dyDescent="0.2"/>
    <row r="13" spans="1:13" s="229" customFormat="1" x14ac:dyDescent="0.2"/>
    <row r="14" spans="1:13" s="229" customFormat="1" x14ac:dyDescent="0.2"/>
    <row r="15" spans="1:13" s="229" customFormat="1" x14ac:dyDescent="0.2"/>
    <row r="16" spans="1:13" s="229" customFormat="1" x14ac:dyDescent="0.2"/>
    <row r="17" spans="2:2" s="229" customFormat="1" x14ac:dyDescent="0.2"/>
    <row r="18" spans="2:2" s="229" customFormat="1" x14ac:dyDescent="0.2"/>
    <row r="19" spans="2:2" s="229" customFormat="1" x14ac:dyDescent="0.2"/>
    <row r="20" spans="2:2" s="229" customFormat="1" x14ac:dyDescent="0.2"/>
    <row r="21" spans="2:2" s="229" customFormat="1" x14ac:dyDescent="0.2"/>
    <row r="22" spans="2:2" s="229" customFormat="1" x14ac:dyDescent="0.2"/>
    <row r="23" spans="2:2" s="229" customFormat="1" x14ac:dyDescent="0.2"/>
    <row r="24" spans="2:2" s="229" customFormat="1" x14ac:dyDescent="0.2"/>
    <row r="25" spans="2:2" s="229" customFormat="1" x14ac:dyDescent="0.2"/>
    <row r="26" spans="2:2" s="229" customFormat="1" x14ac:dyDescent="0.2">
      <c r="B26" s="490">
        <f>'Material Sumary Building'!F5</f>
        <v>5371.8517719029232</v>
      </c>
    </row>
    <row r="27" spans="2:2" s="229" customFormat="1" x14ac:dyDescent="0.2"/>
    <row r="28" spans="2:2" s="229" customFormat="1" x14ac:dyDescent="0.2"/>
    <row r="29" spans="2:2" s="229" customFormat="1" x14ac:dyDescent="0.2"/>
    <row r="30" spans="2:2" s="229" customFormat="1" x14ac:dyDescent="0.2"/>
    <row r="31" spans="2:2" s="229" customFormat="1" x14ac:dyDescent="0.2"/>
    <row r="32" spans="2:2" s="229" customFormat="1" x14ac:dyDescent="0.2"/>
    <row r="33" s="229" customFormat="1" x14ac:dyDescent="0.2"/>
    <row r="34" s="229" customFormat="1" x14ac:dyDescent="0.2"/>
    <row r="35" s="229" customFormat="1" x14ac:dyDescent="0.2"/>
    <row r="36" s="229" customFormat="1" x14ac:dyDescent="0.2"/>
    <row r="37" s="229" customFormat="1" x14ac:dyDescent="0.2"/>
    <row r="38" s="229" customFormat="1" x14ac:dyDescent="0.2"/>
    <row r="39" s="229" customFormat="1" x14ac:dyDescent="0.2"/>
    <row r="40" s="229" customFormat="1" x14ac:dyDescent="0.2"/>
    <row r="41" s="229" customFormat="1" x14ac:dyDescent="0.2"/>
    <row r="42" s="229" customFormat="1" x14ac:dyDescent="0.2"/>
    <row r="43" s="229" customFormat="1" x14ac:dyDescent="0.2"/>
    <row r="44" s="229" customFormat="1" x14ac:dyDescent="0.2"/>
    <row r="45" s="229" customFormat="1" x14ac:dyDescent="0.2"/>
    <row r="46" s="229" customFormat="1" x14ac:dyDescent="0.2"/>
    <row r="47" s="229" customFormat="1" x14ac:dyDescent="0.2"/>
    <row r="48" s="229" customFormat="1" x14ac:dyDescent="0.2"/>
    <row r="49" spans="10:13" s="229" customFormat="1" x14ac:dyDescent="0.2"/>
    <row r="50" spans="10:13" s="164" customFormat="1" x14ac:dyDescent="0.2">
      <c r="J50" s="229"/>
      <c r="K50" s="229"/>
      <c r="L50" s="229"/>
      <c r="M50" s="229"/>
    </row>
    <row r="51" spans="10:13" s="164" customFormat="1" x14ac:dyDescent="0.2">
      <c r="J51" s="229"/>
      <c r="K51" s="229"/>
      <c r="L51" s="229"/>
      <c r="M51" s="229"/>
    </row>
    <row r="52" spans="10:13" s="164" customFormat="1" x14ac:dyDescent="0.2">
      <c r="J52" s="229"/>
      <c r="K52" s="229"/>
      <c r="L52" s="229"/>
      <c r="M52" s="229"/>
    </row>
    <row r="53" spans="10:13" s="164" customFormat="1" x14ac:dyDescent="0.2">
      <c r="J53" s="229"/>
      <c r="K53" s="229"/>
      <c r="L53" s="229"/>
      <c r="M53" s="229"/>
    </row>
    <row r="54" spans="10:13" s="164" customFormat="1" x14ac:dyDescent="0.2">
      <c r="J54" s="229"/>
      <c r="K54" s="229"/>
      <c r="L54" s="229"/>
      <c r="M54" s="229"/>
    </row>
    <row r="55" spans="10:13" s="164" customFormat="1" x14ac:dyDescent="0.2">
      <c r="J55" s="229"/>
      <c r="K55" s="229"/>
      <c r="L55" s="229"/>
      <c r="M55" s="229"/>
    </row>
    <row r="56" spans="10:13" s="164" customFormat="1" x14ac:dyDescent="0.2">
      <c r="J56" s="229"/>
      <c r="K56" s="229"/>
      <c r="L56" s="229"/>
      <c r="M56" s="229"/>
    </row>
    <row r="57" spans="10:13" s="164" customFormat="1" x14ac:dyDescent="0.2">
      <c r="J57" s="229"/>
      <c r="K57" s="229"/>
      <c r="L57" s="229"/>
      <c r="M57" s="229"/>
    </row>
    <row r="58" spans="10:13" s="164" customFormat="1" x14ac:dyDescent="0.2">
      <c r="J58" s="229"/>
      <c r="K58" s="229"/>
      <c r="L58" s="229"/>
      <c r="M58" s="229"/>
    </row>
    <row r="59" spans="10:13" s="164" customFormat="1" x14ac:dyDescent="0.2">
      <c r="J59" s="229"/>
      <c r="K59" s="229"/>
      <c r="L59" s="229"/>
      <c r="M59" s="229"/>
    </row>
    <row r="60" spans="10:13" s="164" customFormat="1" x14ac:dyDescent="0.2">
      <c r="J60" s="229"/>
      <c r="K60" s="229"/>
      <c r="L60" s="229"/>
      <c r="M60" s="229"/>
    </row>
    <row r="61" spans="10:13" s="164" customFormat="1" x14ac:dyDescent="0.2">
      <c r="J61" s="229"/>
      <c r="K61" s="229"/>
      <c r="L61" s="229"/>
      <c r="M61" s="229"/>
    </row>
    <row r="62" spans="10:13" s="164" customFormat="1" x14ac:dyDescent="0.2">
      <c r="J62" s="229"/>
      <c r="K62" s="229"/>
      <c r="L62" s="229"/>
      <c r="M62" s="229"/>
    </row>
    <row r="63" spans="10:13" s="164" customFormat="1" x14ac:dyDescent="0.2">
      <c r="J63" s="229"/>
      <c r="K63" s="229"/>
      <c r="L63" s="229"/>
      <c r="M63" s="229"/>
    </row>
    <row r="64" spans="10:13" s="164" customFormat="1" x14ac:dyDescent="0.2">
      <c r="J64" s="229"/>
      <c r="K64" s="229"/>
      <c r="L64" s="229"/>
      <c r="M64" s="229"/>
    </row>
    <row r="65" spans="10:13" s="164" customFormat="1" x14ac:dyDescent="0.2">
      <c r="J65" s="229"/>
      <c r="K65" s="229"/>
      <c r="L65" s="229"/>
      <c r="M65" s="229"/>
    </row>
    <row r="66" spans="10:13" s="164" customFormat="1" x14ac:dyDescent="0.2">
      <c r="J66" s="229"/>
      <c r="K66" s="229"/>
      <c r="L66" s="229"/>
      <c r="M66" s="229"/>
    </row>
    <row r="67" spans="10:13" s="164" customFormat="1" x14ac:dyDescent="0.2">
      <c r="J67" s="229"/>
      <c r="K67" s="229"/>
      <c r="L67" s="229"/>
      <c r="M67" s="229"/>
    </row>
    <row r="68" spans="10:13" s="164" customFormat="1" x14ac:dyDescent="0.2">
      <c r="J68" s="229"/>
      <c r="K68" s="229"/>
      <c r="L68" s="229"/>
      <c r="M68" s="229"/>
    </row>
    <row r="69" spans="10:13" s="164" customFormat="1" x14ac:dyDescent="0.2">
      <c r="J69" s="229"/>
      <c r="K69" s="229"/>
      <c r="L69" s="229"/>
      <c r="M69" s="229"/>
    </row>
    <row r="70" spans="10:13" s="164" customFormat="1" x14ac:dyDescent="0.2">
      <c r="J70" s="229"/>
      <c r="K70" s="229"/>
      <c r="L70" s="229"/>
      <c r="M70" s="229"/>
    </row>
    <row r="71" spans="10:13" s="164" customFormat="1" x14ac:dyDescent="0.2">
      <c r="J71" s="229"/>
      <c r="K71" s="229"/>
      <c r="L71" s="229"/>
      <c r="M71" s="229"/>
    </row>
    <row r="72" spans="10:13" s="164" customFormat="1" x14ac:dyDescent="0.2">
      <c r="J72" s="229"/>
      <c r="K72" s="229"/>
      <c r="L72" s="229"/>
      <c r="M72" s="229"/>
    </row>
    <row r="73" spans="10:13" s="164" customFormat="1" x14ac:dyDescent="0.2">
      <c r="J73" s="229"/>
      <c r="K73" s="229"/>
      <c r="L73" s="229"/>
      <c r="M73" s="229"/>
    </row>
    <row r="74" spans="10:13" s="164" customFormat="1" x14ac:dyDescent="0.2">
      <c r="J74" s="229"/>
      <c r="K74" s="229"/>
      <c r="L74" s="229"/>
      <c r="M74" s="229"/>
    </row>
    <row r="75" spans="10:13" s="164" customFormat="1" x14ac:dyDescent="0.2">
      <c r="J75" s="229"/>
      <c r="K75" s="229"/>
      <c r="L75" s="229"/>
      <c r="M75" s="229"/>
    </row>
    <row r="76" spans="10:13" s="164" customFormat="1" x14ac:dyDescent="0.2">
      <c r="J76" s="229"/>
      <c r="K76" s="229"/>
      <c r="L76" s="229"/>
      <c r="M76" s="229"/>
    </row>
    <row r="77" spans="10:13" s="164" customFormat="1" x14ac:dyDescent="0.2">
      <c r="J77" s="229"/>
      <c r="K77" s="229"/>
      <c r="L77" s="229"/>
      <c r="M77" s="229"/>
    </row>
    <row r="78" spans="10:13" s="164" customFormat="1" x14ac:dyDescent="0.2">
      <c r="J78" s="229"/>
      <c r="K78" s="229"/>
      <c r="L78" s="229"/>
      <c r="M78" s="229"/>
    </row>
    <row r="79" spans="10:13" s="164" customFormat="1" x14ac:dyDescent="0.2">
      <c r="J79" s="229"/>
      <c r="K79" s="229"/>
      <c r="L79" s="229"/>
      <c r="M79" s="229"/>
    </row>
    <row r="80" spans="10:13" s="164" customFormat="1" x14ac:dyDescent="0.2">
      <c r="J80" s="229"/>
      <c r="K80" s="229"/>
      <c r="L80" s="229"/>
      <c r="M80" s="229"/>
    </row>
    <row r="81" spans="10:13" s="164" customFormat="1" x14ac:dyDescent="0.2">
      <c r="J81" s="229"/>
      <c r="K81" s="229"/>
      <c r="L81" s="229"/>
      <c r="M81" s="229"/>
    </row>
    <row r="82" spans="10:13" s="164" customFormat="1" x14ac:dyDescent="0.2">
      <c r="J82" s="229"/>
      <c r="K82" s="229"/>
      <c r="L82" s="229"/>
      <c r="M82" s="229"/>
    </row>
    <row r="83" spans="10:13" s="164" customFormat="1" x14ac:dyDescent="0.2">
      <c r="J83" s="229"/>
      <c r="K83" s="229"/>
      <c r="L83" s="229"/>
      <c r="M83" s="229"/>
    </row>
    <row r="84" spans="10:13" s="164" customFormat="1" x14ac:dyDescent="0.2">
      <c r="J84" s="229"/>
      <c r="K84" s="229"/>
      <c r="L84" s="229"/>
      <c r="M84" s="229"/>
    </row>
    <row r="85" spans="10:13" s="164" customFormat="1" x14ac:dyDescent="0.2">
      <c r="J85" s="229"/>
      <c r="K85" s="229"/>
      <c r="L85" s="229"/>
      <c r="M85" s="229"/>
    </row>
    <row r="86" spans="10:13" s="164" customFormat="1" x14ac:dyDescent="0.2">
      <c r="J86" s="229"/>
      <c r="K86" s="229"/>
      <c r="L86" s="229"/>
      <c r="M86" s="229"/>
    </row>
    <row r="87" spans="10:13" s="164" customFormat="1" x14ac:dyDescent="0.2">
      <c r="J87" s="229"/>
      <c r="K87" s="229"/>
      <c r="L87" s="229"/>
      <c r="M87" s="229"/>
    </row>
    <row r="88" spans="10:13" s="164" customFormat="1" x14ac:dyDescent="0.2">
      <c r="J88" s="229"/>
      <c r="K88" s="229"/>
      <c r="L88" s="229"/>
      <c r="M88" s="229"/>
    </row>
    <row r="89" spans="10:13" s="164" customFormat="1" x14ac:dyDescent="0.2">
      <c r="J89" s="229"/>
      <c r="K89" s="229"/>
      <c r="L89" s="229"/>
      <c r="M89" s="229"/>
    </row>
    <row r="90" spans="10:13" s="164" customFormat="1" x14ac:dyDescent="0.2">
      <c r="J90" s="229"/>
      <c r="K90" s="229"/>
      <c r="L90" s="229"/>
      <c r="M90" s="229"/>
    </row>
    <row r="91" spans="10:13" s="164" customFormat="1" x14ac:dyDescent="0.2">
      <c r="J91" s="229"/>
      <c r="K91" s="229"/>
      <c r="L91" s="229"/>
      <c r="M91" s="229"/>
    </row>
    <row r="92" spans="10:13" s="164" customFormat="1" x14ac:dyDescent="0.2">
      <c r="J92" s="229"/>
      <c r="K92" s="229"/>
      <c r="L92" s="229"/>
      <c r="M92" s="229"/>
    </row>
    <row r="93" spans="10:13" s="164" customFormat="1" x14ac:dyDescent="0.2">
      <c r="J93" s="229"/>
      <c r="K93" s="229"/>
      <c r="L93" s="229"/>
      <c r="M93" s="229"/>
    </row>
    <row r="94" spans="10:13" s="164" customFormat="1" x14ac:dyDescent="0.2">
      <c r="J94" s="229"/>
      <c r="K94" s="229"/>
      <c r="L94" s="229"/>
      <c r="M94" s="229"/>
    </row>
    <row r="95" spans="10:13" s="164" customFormat="1" x14ac:dyDescent="0.2">
      <c r="J95" s="229"/>
      <c r="K95" s="229"/>
      <c r="L95" s="229"/>
      <c r="M95" s="229"/>
    </row>
    <row r="96" spans="10:13" s="164" customFormat="1" x14ac:dyDescent="0.2">
      <c r="J96" s="229"/>
      <c r="K96" s="229"/>
      <c r="L96" s="229"/>
      <c r="M96" s="229"/>
    </row>
    <row r="97" spans="10:13" s="164" customFormat="1" x14ac:dyDescent="0.2">
      <c r="J97" s="229"/>
      <c r="K97" s="229"/>
      <c r="L97" s="229"/>
      <c r="M97" s="229"/>
    </row>
    <row r="98" spans="10:13" s="164" customFormat="1" x14ac:dyDescent="0.2">
      <c r="J98" s="229"/>
      <c r="K98" s="229"/>
      <c r="L98" s="229"/>
      <c r="M98" s="229"/>
    </row>
    <row r="99" spans="10:13" s="164" customFormat="1" x14ac:dyDescent="0.2">
      <c r="J99" s="229"/>
      <c r="K99" s="229"/>
      <c r="L99" s="229"/>
      <c r="M99" s="229"/>
    </row>
    <row r="100" spans="10:13" s="164" customFormat="1" x14ac:dyDescent="0.2">
      <c r="J100" s="229"/>
      <c r="K100" s="229"/>
      <c r="L100" s="229"/>
      <c r="M100" s="229"/>
    </row>
    <row r="101" spans="10:13" s="164" customFormat="1" x14ac:dyDescent="0.2">
      <c r="J101" s="229"/>
      <c r="K101" s="229"/>
      <c r="L101" s="229"/>
      <c r="M101" s="229"/>
    </row>
    <row r="102" spans="10:13" s="164" customFormat="1" x14ac:dyDescent="0.2">
      <c r="J102" s="229"/>
      <c r="K102" s="229"/>
      <c r="L102" s="229"/>
      <c r="M102" s="229"/>
    </row>
    <row r="103" spans="10:13" s="164" customFormat="1" x14ac:dyDescent="0.2">
      <c r="J103" s="229"/>
      <c r="K103" s="229"/>
      <c r="L103" s="229"/>
      <c r="M103" s="229"/>
    </row>
    <row r="104" spans="10:13" s="164" customFormat="1" x14ac:dyDescent="0.2">
      <c r="J104" s="229"/>
      <c r="K104" s="229"/>
      <c r="L104" s="229"/>
      <c r="M104" s="229"/>
    </row>
    <row r="105" spans="10:13" s="164" customFormat="1" x14ac:dyDescent="0.2">
      <c r="J105" s="229"/>
      <c r="K105" s="229"/>
      <c r="L105" s="229"/>
      <c r="M105" s="229"/>
    </row>
    <row r="106" spans="10:13" s="164" customFormat="1" x14ac:dyDescent="0.2">
      <c r="J106" s="229"/>
      <c r="K106" s="229"/>
      <c r="L106" s="229"/>
      <c r="M106" s="229"/>
    </row>
    <row r="107" spans="10:13" s="164" customFormat="1" x14ac:dyDescent="0.2">
      <c r="J107" s="229"/>
      <c r="K107" s="229"/>
      <c r="L107" s="229"/>
      <c r="M107" s="229"/>
    </row>
    <row r="108" spans="10:13" s="164" customFormat="1" x14ac:dyDescent="0.2">
      <c r="J108" s="229"/>
      <c r="K108" s="229"/>
      <c r="L108" s="229"/>
      <c r="M108" s="229"/>
    </row>
    <row r="109" spans="10:13" s="164" customFormat="1" x14ac:dyDescent="0.2">
      <c r="J109" s="229"/>
      <c r="K109" s="229"/>
      <c r="L109" s="229"/>
      <c r="M109" s="229"/>
    </row>
    <row r="110" spans="10:13" s="164" customFormat="1" x14ac:dyDescent="0.2">
      <c r="J110" s="229"/>
      <c r="K110" s="229"/>
      <c r="L110" s="229"/>
      <c r="M110" s="229"/>
    </row>
    <row r="111" spans="10:13" s="164" customFormat="1" x14ac:dyDescent="0.2">
      <c r="J111" s="229"/>
      <c r="K111" s="229"/>
      <c r="L111" s="229"/>
      <c r="M111" s="229"/>
    </row>
    <row r="112" spans="10:13" s="164" customFormat="1" x14ac:dyDescent="0.2">
      <c r="J112" s="229"/>
      <c r="K112" s="229"/>
      <c r="L112" s="229"/>
      <c r="M112" s="229"/>
    </row>
    <row r="113" spans="10:13" s="164" customFormat="1" x14ac:dyDescent="0.2">
      <c r="J113" s="229"/>
      <c r="K113" s="229"/>
      <c r="L113" s="229"/>
      <c r="M113" s="229"/>
    </row>
    <row r="114" spans="10:13" s="164" customFormat="1" x14ac:dyDescent="0.2">
      <c r="J114" s="229"/>
      <c r="K114" s="229"/>
      <c r="L114" s="229"/>
      <c r="M114" s="229"/>
    </row>
    <row r="115" spans="10:13" s="164" customFormat="1" x14ac:dyDescent="0.2">
      <c r="J115" s="229"/>
      <c r="K115" s="229"/>
      <c r="L115" s="229"/>
      <c r="M115" s="229"/>
    </row>
    <row r="116" spans="10:13" s="164" customFormat="1" x14ac:dyDescent="0.2">
      <c r="J116" s="229"/>
      <c r="K116" s="229"/>
      <c r="L116" s="229"/>
      <c r="M116" s="229"/>
    </row>
    <row r="117" spans="10:13" s="164" customFormat="1" x14ac:dyDescent="0.2">
      <c r="J117" s="229"/>
      <c r="K117" s="229"/>
      <c r="L117" s="229"/>
      <c r="M117" s="229"/>
    </row>
    <row r="118" spans="10:13" s="164" customFormat="1" x14ac:dyDescent="0.2">
      <c r="J118" s="229"/>
      <c r="K118" s="229"/>
      <c r="L118" s="229"/>
      <c r="M118" s="229"/>
    </row>
    <row r="119" spans="10:13" s="164" customFormat="1" x14ac:dyDescent="0.2">
      <c r="J119" s="229"/>
      <c r="K119" s="229"/>
      <c r="L119" s="229"/>
      <c r="M119" s="229"/>
    </row>
    <row r="120" spans="10:13" s="164" customFormat="1" x14ac:dyDescent="0.2">
      <c r="J120" s="229"/>
      <c r="K120" s="229"/>
      <c r="L120" s="229"/>
      <c r="M120" s="229"/>
    </row>
    <row r="121" spans="10:13" s="164" customFormat="1" x14ac:dyDescent="0.2">
      <c r="J121" s="229"/>
      <c r="K121" s="229"/>
      <c r="L121" s="229"/>
      <c r="M121" s="229"/>
    </row>
    <row r="122" spans="10:13" s="164" customFormat="1" x14ac:dyDescent="0.2">
      <c r="J122" s="229"/>
      <c r="K122" s="229"/>
      <c r="L122" s="229"/>
      <c r="M122" s="229"/>
    </row>
    <row r="123" spans="10:13" s="164" customFormat="1" x14ac:dyDescent="0.2">
      <c r="J123" s="229"/>
      <c r="K123" s="229"/>
      <c r="L123" s="229"/>
      <c r="M123" s="229"/>
    </row>
    <row r="124" spans="10:13" s="164" customFormat="1" x14ac:dyDescent="0.2">
      <c r="J124" s="229"/>
      <c r="K124" s="229"/>
      <c r="L124" s="229"/>
      <c r="M124" s="229"/>
    </row>
    <row r="125" spans="10:13" s="164" customFormat="1" x14ac:dyDescent="0.2">
      <c r="J125" s="229"/>
      <c r="K125" s="229"/>
      <c r="L125" s="229"/>
      <c r="M125" s="229"/>
    </row>
    <row r="126" spans="10:13" s="164" customFormat="1" x14ac:dyDescent="0.2">
      <c r="J126" s="229"/>
      <c r="K126" s="229"/>
      <c r="L126" s="229"/>
      <c r="M126" s="229"/>
    </row>
    <row r="127" spans="10:13" s="164" customFormat="1" x14ac:dyDescent="0.2">
      <c r="J127" s="229"/>
      <c r="K127" s="229"/>
      <c r="L127" s="229"/>
      <c r="M127" s="229"/>
    </row>
    <row r="128" spans="10:13" s="164" customFormat="1" x14ac:dyDescent="0.2">
      <c r="J128" s="229"/>
      <c r="K128" s="229"/>
      <c r="L128" s="229"/>
      <c r="M128" s="229"/>
    </row>
    <row r="129" spans="10:13" s="164" customFormat="1" x14ac:dyDescent="0.2">
      <c r="J129" s="229"/>
      <c r="K129" s="229"/>
      <c r="L129" s="229"/>
      <c r="M129" s="229"/>
    </row>
    <row r="130" spans="10:13" s="164" customFormat="1" x14ac:dyDescent="0.2">
      <c r="J130" s="229"/>
      <c r="K130" s="229"/>
      <c r="L130" s="229"/>
      <c r="M130" s="229"/>
    </row>
    <row r="131" spans="10:13" s="164" customFormat="1" x14ac:dyDescent="0.2">
      <c r="J131" s="229"/>
      <c r="K131" s="229"/>
      <c r="L131" s="229"/>
      <c r="M131" s="229"/>
    </row>
    <row r="132" spans="10:13" s="164" customFormat="1" x14ac:dyDescent="0.2">
      <c r="J132" s="229"/>
      <c r="K132" s="229"/>
      <c r="L132" s="229"/>
      <c r="M132" s="229"/>
    </row>
    <row r="133" spans="10:13" s="164" customFormat="1" x14ac:dyDescent="0.2">
      <c r="J133" s="229"/>
      <c r="K133" s="229"/>
      <c r="L133" s="229"/>
      <c r="M133" s="229"/>
    </row>
    <row r="134" spans="10:13" s="164" customFormat="1" x14ac:dyDescent="0.2">
      <c r="J134" s="229"/>
      <c r="K134" s="229"/>
      <c r="L134" s="229"/>
      <c r="M134" s="229"/>
    </row>
    <row r="135" spans="10:13" s="164" customFormat="1" x14ac:dyDescent="0.2">
      <c r="J135" s="229"/>
      <c r="K135" s="229"/>
      <c r="L135" s="229"/>
      <c r="M135" s="229"/>
    </row>
    <row r="136" spans="10:13" s="164" customFormat="1" x14ac:dyDescent="0.2">
      <c r="J136" s="229"/>
      <c r="K136" s="229"/>
      <c r="L136" s="229"/>
      <c r="M136" s="229"/>
    </row>
    <row r="137" spans="10:13" s="164" customFormat="1" x14ac:dyDescent="0.2">
      <c r="J137" s="229"/>
      <c r="K137" s="229"/>
      <c r="L137" s="229"/>
      <c r="M137" s="229"/>
    </row>
    <row r="138" spans="10:13" s="164" customFormat="1" x14ac:dyDescent="0.2">
      <c r="J138" s="229"/>
      <c r="K138" s="229"/>
      <c r="L138" s="229"/>
      <c r="M138" s="229"/>
    </row>
    <row r="139" spans="10:13" s="164" customFormat="1" x14ac:dyDescent="0.2">
      <c r="J139" s="229"/>
      <c r="K139" s="229"/>
      <c r="L139" s="229"/>
      <c r="M139" s="229"/>
    </row>
    <row r="140" spans="10:13" s="164" customFormat="1" x14ac:dyDescent="0.2">
      <c r="J140" s="229"/>
      <c r="K140" s="229"/>
      <c r="L140" s="229"/>
      <c r="M140" s="229"/>
    </row>
    <row r="141" spans="10:13" s="164" customFormat="1" x14ac:dyDescent="0.2">
      <c r="J141" s="229"/>
      <c r="K141" s="229"/>
      <c r="L141" s="229"/>
      <c r="M141" s="229"/>
    </row>
    <row r="142" spans="10:13" s="164" customFormat="1" x14ac:dyDescent="0.2">
      <c r="J142" s="229"/>
      <c r="K142" s="229"/>
      <c r="L142" s="229"/>
      <c r="M142" s="229"/>
    </row>
    <row r="143" spans="10:13" s="164" customFormat="1" x14ac:dyDescent="0.2">
      <c r="J143" s="229"/>
      <c r="K143" s="229"/>
      <c r="L143" s="229"/>
      <c r="M143" s="229"/>
    </row>
    <row r="144" spans="10:13" s="164" customFormat="1" x14ac:dyDescent="0.2">
      <c r="J144" s="229"/>
      <c r="K144" s="229"/>
      <c r="L144" s="229"/>
      <c r="M144" s="229"/>
    </row>
    <row r="145" spans="10:13" s="164" customFormat="1" x14ac:dyDescent="0.2">
      <c r="J145" s="229"/>
      <c r="K145" s="229"/>
      <c r="L145" s="229"/>
      <c r="M145" s="229"/>
    </row>
    <row r="146" spans="10:13" s="164" customFormat="1" x14ac:dyDescent="0.2">
      <c r="J146" s="229"/>
      <c r="K146" s="229"/>
      <c r="L146" s="229"/>
      <c r="M146" s="229"/>
    </row>
    <row r="147" spans="10:13" s="164" customFormat="1" x14ac:dyDescent="0.2">
      <c r="J147" s="229"/>
      <c r="K147" s="229"/>
      <c r="L147" s="229"/>
      <c r="M147" s="229"/>
    </row>
    <row r="148" spans="10:13" s="164" customFormat="1" x14ac:dyDescent="0.2">
      <c r="J148" s="229"/>
      <c r="K148" s="229"/>
      <c r="L148" s="229"/>
      <c r="M148" s="229"/>
    </row>
    <row r="149" spans="10:13" s="164" customFormat="1" x14ac:dyDescent="0.2">
      <c r="J149" s="229"/>
      <c r="K149" s="229"/>
      <c r="L149" s="229"/>
      <c r="M149" s="229"/>
    </row>
    <row r="150" spans="10:13" s="164" customFormat="1" x14ac:dyDescent="0.2">
      <c r="J150" s="229"/>
      <c r="K150" s="229"/>
      <c r="L150" s="229"/>
      <c r="M150" s="229"/>
    </row>
    <row r="151" spans="10:13" s="164" customFormat="1" x14ac:dyDescent="0.2">
      <c r="J151" s="229"/>
      <c r="K151" s="229"/>
      <c r="L151" s="229"/>
      <c r="M151" s="229"/>
    </row>
    <row r="152" spans="10:13" s="164" customFormat="1" x14ac:dyDescent="0.2">
      <c r="J152" s="229"/>
      <c r="K152" s="229"/>
      <c r="L152" s="229"/>
      <c r="M152" s="229"/>
    </row>
    <row r="153" spans="10:13" s="164" customFormat="1" x14ac:dyDescent="0.2">
      <c r="J153" s="229"/>
      <c r="K153" s="229"/>
      <c r="L153" s="229"/>
      <c r="M153" s="229"/>
    </row>
    <row r="154" spans="10:13" s="164" customFormat="1" x14ac:dyDescent="0.2">
      <c r="J154" s="229"/>
      <c r="K154" s="229"/>
      <c r="L154" s="229"/>
      <c r="M154" s="229"/>
    </row>
    <row r="155" spans="10:13" s="164" customFormat="1" x14ac:dyDescent="0.2">
      <c r="J155" s="229"/>
      <c r="K155" s="229"/>
      <c r="L155" s="229"/>
      <c r="M155" s="229"/>
    </row>
    <row r="156" spans="10:13" s="164" customFormat="1" x14ac:dyDescent="0.2">
      <c r="J156" s="229"/>
      <c r="K156" s="229"/>
      <c r="L156" s="229"/>
      <c r="M156" s="229"/>
    </row>
    <row r="157" spans="10:13" s="164" customFormat="1" x14ac:dyDescent="0.2">
      <c r="J157" s="229"/>
      <c r="K157" s="229"/>
      <c r="L157" s="229"/>
      <c r="M157" s="229"/>
    </row>
    <row r="158" spans="10:13" s="164" customFormat="1" x14ac:dyDescent="0.2">
      <c r="J158" s="229"/>
      <c r="K158" s="229"/>
      <c r="L158" s="229"/>
      <c r="M158" s="229"/>
    </row>
    <row r="159" spans="10:13" s="164" customFormat="1" x14ac:dyDescent="0.2">
      <c r="J159" s="229"/>
      <c r="K159" s="229"/>
      <c r="L159" s="229"/>
      <c r="M159" s="229"/>
    </row>
    <row r="160" spans="10:13" s="164" customFormat="1" x14ac:dyDescent="0.2">
      <c r="J160" s="229"/>
      <c r="K160" s="229"/>
      <c r="L160" s="229"/>
      <c r="M160" s="229"/>
    </row>
    <row r="161" spans="10:13" s="164" customFormat="1" x14ac:dyDescent="0.2">
      <c r="J161" s="229"/>
      <c r="K161" s="229"/>
      <c r="L161" s="229"/>
      <c r="M161" s="229"/>
    </row>
    <row r="162" spans="10:13" s="164" customFormat="1" x14ac:dyDescent="0.2">
      <c r="J162" s="229"/>
      <c r="K162" s="229"/>
      <c r="L162" s="229"/>
      <c r="M162" s="229"/>
    </row>
    <row r="163" spans="10:13" s="164" customFormat="1" x14ac:dyDescent="0.2">
      <c r="J163" s="229"/>
      <c r="K163" s="229"/>
      <c r="L163" s="229"/>
      <c r="M163" s="229"/>
    </row>
    <row r="164" spans="10:13" s="164" customFormat="1" x14ac:dyDescent="0.2">
      <c r="J164" s="229"/>
      <c r="K164" s="229"/>
      <c r="L164" s="229"/>
      <c r="M164" s="229"/>
    </row>
    <row r="165" spans="10:13" s="164" customFormat="1" x14ac:dyDescent="0.2">
      <c r="J165" s="229"/>
      <c r="K165" s="229"/>
      <c r="L165" s="229"/>
      <c r="M165" s="229"/>
    </row>
    <row r="166" spans="10:13" s="164" customFormat="1" x14ac:dyDescent="0.2">
      <c r="J166" s="229"/>
      <c r="K166" s="229"/>
      <c r="L166" s="229"/>
      <c r="M166" s="229"/>
    </row>
    <row r="167" spans="10:13" s="164" customFormat="1" x14ac:dyDescent="0.2">
      <c r="J167" s="229"/>
      <c r="K167" s="229"/>
      <c r="L167" s="229"/>
      <c r="M167" s="229"/>
    </row>
    <row r="168" spans="10:13" s="164" customFormat="1" x14ac:dyDescent="0.2">
      <c r="J168" s="229"/>
      <c r="K168" s="229"/>
      <c r="L168" s="229"/>
      <c r="M168" s="229"/>
    </row>
    <row r="169" spans="10:13" s="164" customFormat="1" x14ac:dyDescent="0.2">
      <c r="J169" s="229"/>
      <c r="K169" s="229"/>
      <c r="L169" s="229"/>
      <c r="M169" s="229"/>
    </row>
    <row r="170" spans="10:13" s="164" customFormat="1" x14ac:dyDescent="0.2">
      <c r="J170" s="229"/>
      <c r="K170" s="229"/>
      <c r="L170" s="229"/>
      <c r="M170" s="229"/>
    </row>
    <row r="171" spans="10:13" s="164" customFormat="1" x14ac:dyDescent="0.2">
      <c r="J171" s="229"/>
      <c r="K171" s="229"/>
      <c r="L171" s="229"/>
      <c r="M171" s="229"/>
    </row>
    <row r="172" spans="10:13" s="164" customFormat="1" x14ac:dyDescent="0.2">
      <c r="J172" s="229"/>
      <c r="K172" s="229"/>
      <c r="L172" s="229"/>
      <c r="M172" s="229"/>
    </row>
    <row r="173" spans="10:13" s="164" customFormat="1" x14ac:dyDescent="0.2">
      <c r="J173" s="229"/>
      <c r="K173" s="229"/>
      <c r="L173" s="229"/>
      <c r="M173" s="229"/>
    </row>
    <row r="174" spans="10:13" s="164" customFormat="1" x14ac:dyDescent="0.2">
      <c r="J174" s="229"/>
      <c r="K174" s="229"/>
      <c r="L174" s="229"/>
      <c r="M174" s="229"/>
    </row>
    <row r="175" spans="10:13" s="164" customFormat="1" x14ac:dyDescent="0.2">
      <c r="J175" s="229"/>
      <c r="K175" s="229"/>
      <c r="L175" s="229"/>
      <c r="M175" s="229"/>
    </row>
    <row r="176" spans="10:13" s="164" customFormat="1" x14ac:dyDescent="0.2">
      <c r="J176" s="229"/>
      <c r="K176" s="229"/>
      <c r="L176" s="229"/>
      <c r="M176" s="229"/>
    </row>
    <row r="177" spans="10:13" s="164" customFormat="1" x14ac:dyDescent="0.2">
      <c r="J177" s="229"/>
      <c r="K177" s="229"/>
      <c r="L177" s="229"/>
      <c r="M177" s="229"/>
    </row>
    <row r="178" spans="10:13" s="164" customFormat="1" x14ac:dyDescent="0.2">
      <c r="J178" s="229"/>
      <c r="K178" s="229"/>
      <c r="L178" s="229"/>
      <c r="M178" s="229"/>
    </row>
    <row r="179" spans="10:13" s="164" customFormat="1" x14ac:dyDescent="0.2">
      <c r="J179" s="229"/>
      <c r="K179" s="229"/>
      <c r="L179" s="229"/>
      <c r="M179" s="229"/>
    </row>
    <row r="180" spans="10:13" s="164" customFormat="1" x14ac:dyDescent="0.2">
      <c r="J180" s="229"/>
      <c r="K180" s="229"/>
      <c r="L180" s="229"/>
      <c r="M180" s="229"/>
    </row>
    <row r="181" spans="10:13" s="164" customFormat="1" x14ac:dyDescent="0.2">
      <c r="J181" s="229"/>
      <c r="K181" s="229"/>
      <c r="L181" s="229"/>
      <c r="M181" s="229"/>
    </row>
    <row r="182" spans="10:13" s="164" customFormat="1" x14ac:dyDescent="0.2">
      <c r="J182" s="229"/>
      <c r="K182" s="229"/>
      <c r="L182" s="229"/>
      <c r="M182" s="229"/>
    </row>
    <row r="183" spans="10:13" s="164" customFormat="1" x14ac:dyDescent="0.2">
      <c r="J183" s="229"/>
      <c r="K183" s="229"/>
      <c r="L183" s="229"/>
      <c r="M183" s="229"/>
    </row>
    <row r="184" spans="10:13" s="164" customFormat="1" x14ac:dyDescent="0.2">
      <c r="J184" s="229"/>
      <c r="K184" s="229"/>
      <c r="L184" s="229"/>
      <c r="M184" s="229"/>
    </row>
    <row r="185" spans="10:13" s="164" customFormat="1" x14ac:dyDescent="0.2">
      <c r="J185" s="229"/>
      <c r="K185" s="229"/>
      <c r="L185" s="229"/>
      <c r="M185" s="229"/>
    </row>
    <row r="186" spans="10:13" s="164" customFormat="1" x14ac:dyDescent="0.2">
      <c r="J186" s="229"/>
      <c r="K186" s="229"/>
      <c r="L186" s="229"/>
      <c r="M186" s="229"/>
    </row>
    <row r="187" spans="10:13" s="164" customFormat="1" x14ac:dyDescent="0.2">
      <c r="J187" s="229"/>
      <c r="K187" s="229"/>
      <c r="L187" s="229"/>
      <c r="M187" s="229"/>
    </row>
    <row r="188" spans="10:13" s="164" customFormat="1" x14ac:dyDescent="0.2">
      <c r="J188" s="229"/>
      <c r="K188" s="229"/>
      <c r="L188" s="229"/>
      <c r="M188" s="229"/>
    </row>
    <row r="189" spans="10:13" s="164" customFormat="1" x14ac:dyDescent="0.2">
      <c r="J189" s="229"/>
      <c r="K189" s="229"/>
      <c r="L189" s="229"/>
      <c r="M189" s="229"/>
    </row>
    <row r="190" spans="10:13" s="164" customFormat="1" x14ac:dyDescent="0.2">
      <c r="J190" s="229"/>
      <c r="K190" s="229"/>
      <c r="L190" s="229"/>
      <c r="M190" s="229"/>
    </row>
    <row r="191" spans="10:13" s="164" customFormat="1" x14ac:dyDescent="0.2">
      <c r="J191" s="229"/>
      <c r="K191" s="229"/>
      <c r="L191" s="229"/>
      <c r="M191" s="229"/>
    </row>
    <row r="192" spans="10:13" s="164" customFormat="1" x14ac:dyDescent="0.2">
      <c r="J192" s="229"/>
      <c r="K192" s="229"/>
      <c r="L192" s="229"/>
      <c r="M192" s="229"/>
    </row>
    <row r="193" spans="10:13" s="164" customFormat="1" x14ac:dyDescent="0.2">
      <c r="J193" s="229"/>
      <c r="K193" s="229"/>
      <c r="L193" s="229"/>
      <c r="M193" s="229"/>
    </row>
    <row r="194" spans="10:13" s="164" customFormat="1" x14ac:dyDescent="0.2">
      <c r="J194" s="229"/>
      <c r="K194" s="229"/>
      <c r="L194" s="229"/>
      <c r="M194" s="229"/>
    </row>
    <row r="195" spans="10:13" s="164" customFormat="1" x14ac:dyDescent="0.2">
      <c r="J195" s="229"/>
      <c r="K195" s="229"/>
      <c r="L195" s="229"/>
      <c r="M195" s="229"/>
    </row>
    <row r="196" spans="10:13" s="164" customFormat="1" x14ac:dyDescent="0.2">
      <c r="J196" s="229"/>
      <c r="K196" s="229"/>
      <c r="L196" s="229"/>
      <c r="M196" s="229"/>
    </row>
    <row r="197" spans="10:13" s="164" customFormat="1" x14ac:dyDescent="0.2">
      <c r="J197" s="229"/>
      <c r="K197" s="229"/>
      <c r="L197" s="229"/>
      <c r="M197" s="229"/>
    </row>
    <row r="198" spans="10:13" s="164" customFormat="1" x14ac:dyDescent="0.2">
      <c r="J198" s="229"/>
      <c r="K198" s="229"/>
      <c r="L198" s="229"/>
      <c r="M198" s="229"/>
    </row>
    <row r="199" spans="10:13" s="164" customFormat="1" x14ac:dyDescent="0.2">
      <c r="J199" s="229"/>
      <c r="K199" s="229"/>
      <c r="L199" s="229"/>
      <c r="M199" s="229"/>
    </row>
    <row r="200" spans="10:13" s="164" customFormat="1" x14ac:dyDescent="0.2">
      <c r="J200" s="229"/>
      <c r="K200" s="229"/>
      <c r="L200" s="229"/>
      <c r="M200" s="229"/>
    </row>
    <row r="201" spans="10:13" s="164" customFormat="1" x14ac:dyDescent="0.2">
      <c r="J201" s="229"/>
      <c r="K201" s="229"/>
      <c r="L201" s="229"/>
      <c r="M201" s="229"/>
    </row>
    <row r="202" spans="10:13" s="164" customFormat="1" x14ac:dyDescent="0.2">
      <c r="J202" s="229"/>
      <c r="K202" s="229"/>
      <c r="L202" s="229"/>
      <c r="M202" s="229"/>
    </row>
    <row r="203" spans="10:13" s="164" customFormat="1" x14ac:dyDescent="0.2">
      <c r="J203" s="229"/>
      <c r="K203" s="229"/>
      <c r="L203" s="229"/>
      <c r="M203" s="229"/>
    </row>
    <row r="204" spans="10:13" s="164" customFormat="1" x14ac:dyDescent="0.2">
      <c r="J204" s="229"/>
      <c r="K204" s="229"/>
      <c r="L204" s="229"/>
      <c r="M204" s="229"/>
    </row>
    <row r="205" spans="10:13" s="164" customFormat="1" x14ac:dyDescent="0.2">
      <c r="J205" s="229"/>
      <c r="K205" s="229"/>
      <c r="L205" s="229"/>
      <c r="M205" s="229"/>
    </row>
    <row r="206" spans="10:13" s="164" customFormat="1" x14ac:dyDescent="0.2">
      <c r="J206" s="229"/>
      <c r="K206" s="229"/>
      <c r="L206" s="229"/>
      <c r="M206" s="229"/>
    </row>
    <row r="207" spans="10:13" s="164" customFormat="1" x14ac:dyDescent="0.2">
      <c r="J207" s="229"/>
      <c r="K207" s="229"/>
      <c r="L207" s="229"/>
      <c r="M207" s="229"/>
    </row>
    <row r="208" spans="10:13" s="164" customFormat="1" x14ac:dyDescent="0.2">
      <c r="J208" s="229"/>
      <c r="K208" s="229"/>
      <c r="L208" s="229"/>
      <c r="M208" s="229"/>
    </row>
    <row r="209" spans="10:13" s="164" customFormat="1" x14ac:dyDescent="0.2">
      <c r="J209" s="229"/>
      <c r="K209" s="229"/>
      <c r="L209" s="229"/>
      <c r="M209" s="229"/>
    </row>
    <row r="210" spans="10:13" s="164" customFormat="1" x14ac:dyDescent="0.2">
      <c r="J210" s="229"/>
      <c r="K210" s="229"/>
      <c r="L210" s="229"/>
      <c r="M210" s="229"/>
    </row>
    <row r="211" spans="10:13" s="164" customFormat="1" x14ac:dyDescent="0.2">
      <c r="J211" s="229"/>
      <c r="K211" s="229"/>
      <c r="L211" s="229"/>
      <c r="M211" s="229"/>
    </row>
    <row r="212" spans="10:13" s="164" customFormat="1" x14ac:dyDescent="0.2">
      <c r="J212" s="229"/>
      <c r="K212" s="229"/>
      <c r="L212" s="229"/>
      <c r="M212" s="229"/>
    </row>
    <row r="213" spans="10:13" s="164" customFormat="1" x14ac:dyDescent="0.2">
      <c r="J213" s="229"/>
      <c r="K213" s="229"/>
      <c r="L213" s="229"/>
      <c r="M213" s="229"/>
    </row>
    <row r="214" spans="10:13" s="164" customFormat="1" x14ac:dyDescent="0.2">
      <c r="J214" s="229"/>
      <c r="K214" s="229"/>
      <c r="L214" s="229"/>
      <c r="M214" s="229"/>
    </row>
    <row r="215" spans="10:13" s="164" customFormat="1" x14ac:dyDescent="0.2">
      <c r="J215" s="229"/>
      <c r="K215" s="229"/>
      <c r="L215" s="229"/>
      <c r="M215" s="229"/>
    </row>
    <row r="216" spans="10:13" s="164" customFormat="1" x14ac:dyDescent="0.2">
      <c r="J216" s="229"/>
      <c r="K216" s="229"/>
      <c r="L216" s="229"/>
      <c r="M216" s="229"/>
    </row>
    <row r="217" spans="10:13" s="164" customFormat="1" x14ac:dyDescent="0.2">
      <c r="J217" s="229"/>
      <c r="K217" s="229"/>
      <c r="L217" s="229"/>
      <c r="M217" s="229"/>
    </row>
    <row r="218" spans="10:13" s="164" customFormat="1" x14ac:dyDescent="0.2">
      <c r="J218" s="229"/>
      <c r="K218" s="229"/>
      <c r="L218" s="229"/>
      <c r="M218" s="229"/>
    </row>
    <row r="219" spans="10:13" s="164" customFormat="1" x14ac:dyDescent="0.2">
      <c r="J219" s="229"/>
      <c r="K219" s="229"/>
      <c r="L219" s="229"/>
      <c r="M219" s="229"/>
    </row>
    <row r="220" spans="10:13" s="164" customFormat="1" x14ac:dyDescent="0.2">
      <c r="J220" s="229"/>
      <c r="K220" s="229"/>
      <c r="L220" s="229"/>
      <c r="M220" s="229"/>
    </row>
    <row r="221" spans="10:13" s="164" customFormat="1" x14ac:dyDescent="0.2">
      <c r="J221" s="229"/>
      <c r="K221" s="229"/>
      <c r="L221" s="229"/>
      <c r="M221" s="229"/>
    </row>
    <row r="222" spans="10:13" s="164" customFormat="1" x14ac:dyDescent="0.2">
      <c r="J222" s="229"/>
      <c r="K222" s="229"/>
      <c r="L222" s="229"/>
      <c r="M222" s="229"/>
    </row>
    <row r="223" spans="10:13" s="164" customFormat="1" x14ac:dyDescent="0.2">
      <c r="J223" s="229"/>
      <c r="K223" s="229"/>
      <c r="L223" s="229"/>
      <c r="M223" s="229"/>
    </row>
    <row r="224" spans="10:13" s="164" customFormat="1" x14ac:dyDescent="0.2">
      <c r="J224" s="229"/>
      <c r="K224" s="229"/>
      <c r="L224" s="229"/>
      <c r="M224" s="229"/>
    </row>
    <row r="225" spans="10:13" s="164" customFormat="1" x14ac:dyDescent="0.2">
      <c r="J225" s="229"/>
      <c r="K225" s="229"/>
      <c r="L225" s="229"/>
      <c r="M225" s="229"/>
    </row>
    <row r="226" spans="10:13" s="164" customFormat="1" x14ac:dyDescent="0.2">
      <c r="J226" s="229"/>
      <c r="K226" s="229"/>
      <c r="L226" s="229"/>
      <c r="M226" s="229"/>
    </row>
    <row r="227" spans="10:13" s="164" customFormat="1" x14ac:dyDescent="0.2">
      <c r="J227" s="229"/>
      <c r="K227" s="229"/>
      <c r="L227" s="229"/>
      <c r="M227" s="229"/>
    </row>
    <row r="228" spans="10:13" s="164" customFormat="1" x14ac:dyDescent="0.2">
      <c r="J228" s="229"/>
      <c r="K228" s="229"/>
      <c r="L228" s="229"/>
      <c r="M228" s="229"/>
    </row>
    <row r="229" spans="10:13" s="164" customFormat="1" x14ac:dyDescent="0.2">
      <c r="J229" s="229"/>
      <c r="K229" s="229"/>
      <c r="L229" s="229"/>
      <c r="M229" s="229"/>
    </row>
    <row r="230" spans="10:13" s="164" customFormat="1" x14ac:dyDescent="0.2">
      <c r="J230" s="229"/>
      <c r="K230" s="229"/>
      <c r="L230" s="229"/>
      <c r="M230" s="229"/>
    </row>
    <row r="231" spans="10:13" s="164" customFormat="1" x14ac:dyDescent="0.2">
      <c r="J231" s="229"/>
      <c r="K231" s="229"/>
      <c r="L231" s="229"/>
      <c r="M231" s="229"/>
    </row>
    <row r="232" spans="10:13" s="164" customFormat="1" x14ac:dyDescent="0.2">
      <c r="J232" s="229"/>
      <c r="K232" s="229"/>
      <c r="L232" s="229"/>
      <c r="M232" s="229"/>
    </row>
    <row r="233" spans="10:13" s="164" customFormat="1" x14ac:dyDescent="0.2">
      <c r="J233" s="229"/>
      <c r="K233" s="229"/>
      <c r="L233" s="229"/>
      <c r="M233" s="229"/>
    </row>
    <row r="234" spans="10:13" s="164" customFormat="1" x14ac:dyDescent="0.2">
      <c r="J234" s="229"/>
      <c r="K234" s="229"/>
      <c r="L234" s="229"/>
      <c r="M234" s="229"/>
    </row>
    <row r="235" spans="10:13" s="164" customFormat="1" x14ac:dyDescent="0.2">
      <c r="J235" s="229"/>
      <c r="K235" s="229"/>
      <c r="L235" s="229"/>
      <c r="M235" s="229"/>
    </row>
    <row r="236" spans="10:13" s="164" customFormat="1" x14ac:dyDescent="0.2">
      <c r="J236" s="229"/>
      <c r="K236" s="229"/>
      <c r="L236" s="229"/>
      <c r="M236" s="229"/>
    </row>
    <row r="237" spans="10:13" s="164" customFormat="1" x14ac:dyDescent="0.2">
      <c r="J237" s="229"/>
      <c r="K237" s="229"/>
      <c r="L237" s="229"/>
      <c r="M237" s="229"/>
    </row>
    <row r="238" spans="10:13" s="164" customFormat="1" x14ac:dyDescent="0.2">
      <c r="J238" s="229"/>
      <c r="K238" s="229"/>
      <c r="L238" s="229"/>
      <c r="M238" s="229"/>
    </row>
    <row r="239" spans="10:13" s="164" customFormat="1" x14ac:dyDescent="0.2">
      <c r="J239" s="229"/>
      <c r="K239" s="229"/>
      <c r="L239" s="229"/>
      <c r="M239" s="229"/>
    </row>
    <row r="240" spans="10:13" s="164" customFormat="1" x14ac:dyDescent="0.2">
      <c r="J240" s="229"/>
      <c r="K240" s="229"/>
      <c r="L240" s="229"/>
      <c r="M240" s="229"/>
    </row>
    <row r="241" spans="10:13" s="164" customFormat="1" x14ac:dyDescent="0.2">
      <c r="J241" s="229"/>
      <c r="K241" s="229"/>
      <c r="L241" s="229"/>
      <c r="M241" s="229"/>
    </row>
    <row r="242" spans="10:13" s="164" customFormat="1" x14ac:dyDescent="0.2">
      <c r="J242" s="229"/>
      <c r="K242" s="229"/>
      <c r="L242" s="229"/>
      <c r="M242" s="229"/>
    </row>
    <row r="243" spans="10:13" s="164" customFormat="1" x14ac:dyDescent="0.2">
      <c r="J243" s="229"/>
      <c r="K243" s="229"/>
      <c r="L243" s="229"/>
      <c r="M243" s="229"/>
    </row>
    <row r="244" spans="10:13" s="164" customFormat="1" x14ac:dyDescent="0.2">
      <c r="J244" s="229"/>
      <c r="K244" s="229"/>
      <c r="L244" s="229"/>
      <c r="M244" s="229"/>
    </row>
    <row r="245" spans="10:13" s="164" customFormat="1" x14ac:dyDescent="0.2">
      <c r="J245" s="229"/>
      <c r="K245" s="229"/>
      <c r="L245" s="229"/>
      <c r="M245" s="229"/>
    </row>
    <row r="246" spans="10:13" s="164" customFormat="1" x14ac:dyDescent="0.2">
      <c r="J246" s="229"/>
      <c r="K246" s="229"/>
      <c r="L246" s="229"/>
      <c r="M246" s="229"/>
    </row>
    <row r="247" spans="10:13" s="164" customFormat="1" x14ac:dyDescent="0.2">
      <c r="J247" s="229"/>
      <c r="K247" s="229"/>
      <c r="L247" s="229"/>
      <c r="M247" s="229"/>
    </row>
    <row r="248" spans="10:13" s="164" customFormat="1" x14ac:dyDescent="0.2">
      <c r="J248" s="229"/>
      <c r="K248" s="229"/>
      <c r="L248" s="229"/>
      <c r="M248" s="229"/>
    </row>
    <row r="249" spans="10:13" s="164" customFormat="1" x14ac:dyDescent="0.2">
      <c r="J249" s="229"/>
      <c r="K249" s="229"/>
      <c r="L249" s="229"/>
      <c r="M249" s="229"/>
    </row>
    <row r="250" spans="10:13" s="164" customFormat="1" x14ac:dyDescent="0.2">
      <c r="J250" s="229"/>
      <c r="K250" s="229"/>
      <c r="L250" s="229"/>
      <c r="M250" s="229"/>
    </row>
    <row r="251" spans="10:13" s="164" customFormat="1" x14ac:dyDescent="0.2">
      <c r="J251" s="229"/>
      <c r="K251" s="229"/>
      <c r="L251" s="229"/>
      <c r="M251" s="229"/>
    </row>
    <row r="252" spans="10:13" s="164" customFormat="1" x14ac:dyDescent="0.2">
      <c r="J252" s="229"/>
      <c r="K252" s="229"/>
      <c r="L252" s="229"/>
      <c r="M252" s="229"/>
    </row>
    <row r="253" spans="10:13" s="164" customFormat="1" x14ac:dyDescent="0.2">
      <c r="J253" s="229"/>
      <c r="K253" s="229"/>
      <c r="L253" s="229"/>
      <c r="M253" s="229"/>
    </row>
    <row r="254" spans="10:13" s="164" customFormat="1" x14ac:dyDescent="0.2">
      <c r="J254" s="229"/>
      <c r="K254" s="229"/>
      <c r="L254" s="229"/>
      <c r="M254" s="229"/>
    </row>
    <row r="255" spans="10:13" s="164" customFormat="1" x14ac:dyDescent="0.2">
      <c r="J255" s="229"/>
      <c r="K255" s="229"/>
      <c r="L255" s="229"/>
      <c r="M255" s="229"/>
    </row>
    <row r="256" spans="10:13" s="164" customFormat="1" x14ac:dyDescent="0.2">
      <c r="J256" s="229"/>
      <c r="K256" s="229"/>
      <c r="L256" s="229"/>
      <c r="M256" s="229"/>
    </row>
    <row r="257" spans="10:13" s="164" customFormat="1" x14ac:dyDescent="0.2">
      <c r="J257" s="229"/>
      <c r="K257" s="229"/>
      <c r="L257" s="229"/>
      <c r="M257" s="229"/>
    </row>
    <row r="258" spans="10:13" s="164" customFormat="1" x14ac:dyDescent="0.2">
      <c r="J258" s="229"/>
      <c r="K258" s="229"/>
      <c r="L258" s="229"/>
      <c r="M258" s="229"/>
    </row>
    <row r="259" spans="10:13" s="164" customFormat="1" x14ac:dyDescent="0.2">
      <c r="J259" s="229"/>
      <c r="K259" s="229"/>
      <c r="L259" s="229"/>
      <c r="M259" s="229"/>
    </row>
    <row r="260" spans="10:13" s="164" customFormat="1" x14ac:dyDescent="0.2">
      <c r="J260" s="229"/>
      <c r="K260" s="229"/>
      <c r="L260" s="229"/>
      <c r="M260" s="229"/>
    </row>
    <row r="261" spans="10:13" s="164" customFormat="1" x14ac:dyDescent="0.2">
      <c r="J261" s="229"/>
      <c r="K261" s="229"/>
      <c r="L261" s="229"/>
      <c r="M261" s="229"/>
    </row>
    <row r="262" spans="10:13" s="27" customFormat="1" x14ac:dyDescent="0.2">
      <c r="J262" s="86"/>
      <c r="K262" s="86"/>
      <c r="L262" s="86"/>
      <c r="M262" s="86"/>
    </row>
    <row r="263" spans="10:13" s="27" customFormat="1" x14ac:dyDescent="0.2">
      <c r="J263" s="86"/>
      <c r="K263" s="86"/>
      <c r="L263" s="86"/>
      <c r="M263" s="86"/>
    </row>
    <row r="264" spans="10:13" s="27" customFormat="1" x14ac:dyDescent="0.2">
      <c r="J264" s="86"/>
      <c r="K264" s="86"/>
      <c r="L264" s="86"/>
      <c r="M264" s="86"/>
    </row>
    <row r="265" spans="10:13" s="27" customFormat="1" x14ac:dyDescent="0.2">
      <c r="J265" s="86"/>
      <c r="K265" s="86"/>
      <c r="L265" s="86"/>
      <c r="M265" s="86"/>
    </row>
    <row r="266" spans="10:13" s="27" customFormat="1" x14ac:dyDescent="0.2">
      <c r="J266" s="86"/>
      <c r="K266" s="86"/>
      <c r="L266" s="86"/>
      <c r="M266" s="86"/>
    </row>
    <row r="267" spans="10:13" s="27" customFormat="1" x14ac:dyDescent="0.2">
      <c r="J267" s="86"/>
      <c r="K267" s="86"/>
      <c r="L267" s="86"/>
      <c r="M267" s="86"/>
    </row>
    <row r="268" spans="10:13" s="27" customFormat="1" x14ac:dyDescent="0.2">
      <c r="J268" s="86"/>
      <c r="K268" s="86"/>
      <c r="L268" s="86"/>
      <c r="M268" s="86"/>
    </row>
    <row r="269" spans="10:13" s="27" customFormat="1" x14ac:dyDescent="0.2">
      <c r="J269" s="86"/>
      <c r="K269" s="86"/>
      <c r="L269" s="86"/>
      <c r="M269" s="86"/>
    </row>
    <row r="270" spans="10:13" s="27" customFormat="1" x14ac:dyDescent="0.2">
      <c r="J270" s="86"/>
      <c r="K270" s="86"/>
      <c r="L270" s="86"/>
      <c r="M270" s="86"/>
    </row>
    <row r="271" spans="10:13" s="27" customFormat="1" x14ac:dyDescent="0.2">
      <c r="J271" s="86"/>
      <c r="K271" s="86"/>
      <c r="L271" s="86"/>
      <c r="M271" s="86"/>
    </row>
    <row r="272" spans="10:13" s="27" customFormat="1" x14ac:dyDescent="0.2">
      <c r="J272" s="86"/>
      <c r="K272" s="86"/>
      <c r="L272" s="86"/>
      <c r="M272" s="86"/>
    </row>
    <row r="273" spans="10:13" s="27" customFormat="1" x14ac:dyDescent="0.2">
      <c r="J273" s="86"/>
      <c r="K273" s="86"/>
      <c r="L273" s="86"/>
      <c r="M273" s="86"/>
    </row>
    <row r="274" spans="10:13" s="27" customFormat="1" x14ac:dyDescent="0.2">
      <c r="J274" s="86"/>
      <c r="K274" s="86"/>
      <c r="L274" s="86"/>
      <c r="M274" s="86"/>
    </row>
    <row r="275" spans="10:13" s="27" customFormat="1" x14ac:dyDescent="0.2">
      <c r="J275" s="86"/>
      <c r="K275" s="86"/>
      <c r="L275" s="86"/>
      <c r="M275" s="86"/>
    </row>
    <row r="276" spans="10:13" s="27" customFormat="1" x14ac:dyDescent="0.2">
      <c r="J276" s="86"/>
      <c r="K276" s="86"/>
      <c r="L276" s="86"/>
      <c r="M276" s="86"/>
    </row>
    <row r="277" spans="10:13" s="27" customFormat="1" x14ac:dyDescent="0.2">
      <c r="J277" s="86"/>
      <c r="K277" s="86"/>
      <c r="L277" s="86"/>
      <c r="M277" s="86"/>
    </row>
    <row r="278" spans="10:13" s="27" customFormat="1" x14ac:dyDescent="0.2">
      <c r="J278" s="86"/>
      <c r="K278" s="86"/>
      <c r="L278" s="86"/>
      <c r="M278" s="86"/>
    </row>
    <row r="279" spans="10:13" s="27" customFormat="1" x14ac:dyDescent="0.2">
      <c r="J279" s="86"/>
      <c r="K279" s="86"/>
      <c r="L279" s="86"/>
      <c r="M279" s="86"/>
    </row>
    <row r="280" spans="10:13" s="27" customFormat="1" x14ac:dyDescent="0.2">
      <c r="J280" s="86"/>
      <c r="K280" s="86"/>
      <c r="L280" s="86"/>
      <c r="M280" s="86"/>
    </row>
    <row r="281" spans="10:13" s="27" customFormat="1" x14ac:dyDescent="0.2">
      <c r="J281" s="86"/>
      <c r="K281" s="86"/>
      <c r="L281" s="86"/>
      <c r="M281" s="86"/>
    </row>
    <row r="282" spans="10:13" s="27" customFormat="1" x14ac:dyDescent="0.2">
      <c r="J282" s="86"/>
      <c r="K282" s="86"/>
      <c r="L282" s="86"/>
      <c r="M282" s="86"/>
    </row>
    <row r="283" spans="10:13" s="27" customFormat="1" x14ac:dyDescent="0.2">
      <c r="J283" s="86"/>
      <c r="K283" s="86"/>
      <c r="L283" s="86"/>
      <c r="M283" s="86"/>
    </row>
    <row r="284" spans="10:13" s="27" customFormat="1" x14ac:dyDescent="0.2">
      <c r="J284" s="86"/>
      <c r="K284" s="86"/>
      <c r="L284" s="86"/>
      <c r="M284" s="86"/>
    </row>
    <row r="285" spans="10:13" s="27" customFormat="1" x14ac:dyDescent="0.2">
      <c r="J285" s="86"/>
      <c r="K285" s="86"/>
      <c r="L285" s="86"/>
      <c r="M285" s="86"/>
    </row>
    <row r="286" spans="10:13" s="27" customFormat="1" x14ac:dyDescent="0.2">
      <c r="J286" s="86"/>
      <c r="K286" s="86"/>
      <c r="L286" s="86"/>
      <c r="M286" s="86"/>
    </row>
    <row r="287" spans="10:13" s="27" customFormat="1" x14ac:dyDescent="0.2">
      <c r="J287" s="86"/>
      <c r="K287" s="86"/>
      <c r="L287" s="86"/>
      <c r="M287" s="86"/>
    </row>
    <row r="288" spans="10:13" s="27" customFormat="1" x14ac:dyDescent="0.2">
      <c r="J288" s="86"/>
      <c r="K288" s="86"/>
      <c r="L288" s="86"/>
      <c r="M288" s="86"/>
    </row>
    <row r="289" spans="10:13" s="27" customFormat="1" x14ac:dyDescent="0.2">
      <c r="J289" s="86"/>
      <c r="K289" s="86"/>
      <c r="L289" s="86"/>
      <c r="M289" s="86"/>
    </row>
    <row r="290" spans="10:13" s="27" customFormat="1" x14ac:dyDescent="0.2">
      <c r="J290" s="86"/>
      <c r="K290" s="86"/>
      <c r="L290" s="86"/>
      <c r="M290" s="86"/>
    </row>
    <row r="291" spans="10:13" s="27" customFormat="1" x14ac:dyDescent="0.2">
      <c r="J291" s="86"/>
      <c r="K291" s="86"/>
      <c r="L291" s="86"/>
      <c r="M291" s="86"/>
    </row>
    <row r="292" spans="10:13" s="27" customFormat="1" x14ac:dyDescent="0.2">
      <c r="J292" s="86"/>
      <c r="K292" s="86"/>
      <c r="L292" s="86"/>
      <c r="M292" s="86"/>
    </row>
    <row r="293" spans="10:13" s="27" customFormat="1" x14ac:dyDescent="0.2">
      <c r="J293" s="86"/>
      <c r="K293" s="86"/>
      <c r="L293" s="86"/>
      <c r="M293" s="86"/>
    </row>
    <row r="294" spans="10:13" s="27" customFormat="1" x14ac:dyDescent="0.2">
      <c r="J294" s="86"/>
      <c r="K294" s="86"/>
      <c r="L294" s="86"/>
      <c r="M294" s="86"/>
    </row>
    <row r="295" spans="10:13" s="27" customFormat="1" x14ac:dyDescent="0.2">
      <c r="J295" s="86"/>
      <c r="K295" s="86"/>
      <c r="L295" s="86"/>
      <c r="M295" s="86"/>
    </row>
    <row r="296" spans="10:13" s="27" customFormat="1" x14ac:dyDescent="0.2">
      <c r="J296" s="86"/>
      <c r="K296" s="86"/>
      <c r="L296" s="86"/>
      <c r="M296" s="86"/>
    </row>
    <row r="297" spans="10:13" s="27" customFormat="1" x14ac:dyDescent="0.2">
      <c r="J297" s="86"/>
      <c r="K297" s="86"/>
      <c r="L297" s="86"/>
      <c r="M297" s="86"/>
    </row>
    <row r="298" spans="10:13" s="27" customFormat="1" x14ac:dyDescent="0.2">
      <c r="J298" s="86"/>
      <c r="K298" s="86"/>
      <c r="L298" s="86"/>
      <c r="M298" s="86"/>
    </row>
    <row r="299" spans="10:13" s="27" customFormat="1" x14ac:dyDescent="0.2">
      <c r="J299" s="86"/>
      <c r="K299" s="86"/>
      <c r="L299" s="86"/>
      <c r="M299" s="86"/>
    </row>
    <row r="300" spans="10:13" s="27" customFormat="1" x14ac:dyDescent="0.2">
      <c r="J300" s="86"/>
      <c r="K300" s="86"/>
      <c r="L300" s="86"/>
      <c r="M300" s="86"/>
    </row>
    <row r="301" spans="10:13" s="27" customFormat="1" x14ac:dyDescent="0.2">
      <c r="J301" s="86"/>
      <c r="K301" s="86"/>
      <c r="L301" s="86"/>
      <c r="M301" s="86"/>
    </row>
    <row r="302" spans="10:13" s="27" customFormat="1" x14ac:dyDescent="0.2">
      <c r="J302" s="86"/>
      <c r="K302" s="86"/>
      <c r="L302" s="86"/>
      <c r="M302" s="86"/>
    </row>
    <row r="303" spans="10:13" s="27" customFormat="1" x14ac:dyDescent="0.2">
      <c r="J303" s="86"/>
      <c r="K303" s="86"/>
      <c r="L303" s="86"/>
      <c r="M303" s="86"/>
    </row>
    <row r="304" spans="10:13" s="27" customFormat="1" x14ac:dyDescent="0.2">
      <c r="J304" s="86"/>
      <c r="K304" s="86"/>
      <c r="L304" s="86"/>
      <c r="M304" s="86"/>
    </row>
    <row r="305" spans="10:13" s="27" customFormat="1" x14ac:dyDescent="0.2">
      <c r="J305" s="86"/>
      <c r="K305" s="86"/>
      <c r="L305" s="86"/>
      <c r="M305" s="86"/>
    </row>
    <row r="306" spans="10:13" s="27" customFormat="1" x14ac:dyDescent="0.2">
      <c r="J306" s="86"/>
      <c r="K306" s="86"/>
      <c r="L306" s="86"/>
      <c r="M306" s="86"/>
    </row>
    <row r="307" spans="10:13" s="27" customFormat="1" x14ac:dyDescent="0.2">
      <c r="J307" s="86"/>
      <c r="K307" s="86"/>
      <c r="L307" s="86"/>
      <c r="M307" s="86"/>
    </row>
    <row r="308" spans="10:13" s="27" customFormat="1" x14ac:dyDescent="0.2">
      <c r="J308" s="86"/>
      <c r="K308" s="86"/>
      <c r="L308" s="86"/>
      <c r="M308" s="86"/>
    </row>
    <row r="309" spans="10:13" s="27" customFormat="1" x14ac:dyDescent="0.2">
      <c r="J309" s="86"/>
      <c r="K309" s="86"/>
      <c r="L309" s="86"/>
      <c r="M309" s="86"/>
    </row>
    <row r="310" spans="10:13" s="27" customFormat="1" x14ac:dyDescent="0.2">
      <c r="J310" s="86"/>
      <c r="K310" s="86"/>
      <c r="L310" s="86"/>
      <c r="M310" s="86"/>
    </row>
    <row r="311" spans="10:13" s="27" customFormat="1" x14ac:dyDescent="0.2">
      <c r="J311" s="86"/>
      <c r="K311" s="86"/>
      <c r="L311" s="86"/>
      <c r="M311" s="86"/>
    </row>
    <row r="312" spans="10:13" s="27" customFormat="1" x14ac:dyDescent="0.2">
      <c r="J312" s="86"/>
      <c r="K312" s="86"/>
      <c r="L312" s="86"/>
      <c r="M312" s="86"/>
    </row>
    <row r="313" spans="10:13" s="27" customFormat="1" x14ac:dyDescent="0.2">
      <c r="J313" s="86"/>
      <c r="K313" s="86"/>
      <c r="L313" s="86"/>
      <c r="M313" s="86"/>
    </row>
    <row r="314" spans="10:13" s="27" customFormat="1" x14ac:dyDescent="0.2">
      <c r="J314" s="86"/>
      <c r="K314" s="86"/>
      <c r="L314" s="86"/>
      <c r="M314" s="86"/>
    </row>
    <row r="315" spans="10:13" s="27" customFormat="1" x14ac:dyDescent="0.2">
      <c r="J315" s="86"/>
      <c r="K315" s="86"/>
      <c r="L315" s="86"/>
      <c r="M315" s="86"/>
    </row>
    <row r="316" spans="10:13" s="27" customFormat="1" x14ac:dyDescent="0.2">
      <c r="J316" s="86"/>
      <c r="K316" s="86"/>
      <c r="L316" s="86"/>
      <c r="M316" s="86"/>
    </row>
    <row r="317" spans="10:13" s="27" customFormat="1" x14ac:dyDescent="0.2">
      <c r="J317" s="86"/>
      <c r="K317" s="86"/>
      <c r="L317" s="86"/>
      <c r="M317" s="86"/>
    </row>
    <row r="318" spans="10:13" s="27" customFormat="1" x14ac:dyDescent="0.2">
      <c r="J318" s="86"/>
      <c r="K318" s="86"/>
      <c r="L318" s="86"/>
      <c r="M318" s="86"/>
    </row>
    <row r="319" spans="10:13" s="27" customFormat="1" x14ac:dyDescent="0.2">
      <c r="J319" s="86"/>
      <c r="K319" s="86"/>
      <c r="L319" s="86"/>
      <c r="M319" s="86"/>
    </row>
    <row r="320" spans="10:13" s="27" customFormat="1" x14ac:dyDescent="0.2">
      <c r="J320" s="86"/>
      <c r="K320" s="86"/>
      <c r="L320" s="86"/>
      <c r="M320" s="86"/>
    </row>
    <row r="321" spans="10:13" s="27" customFormat="1" x14ac:dyDescent="0.2">
      <c r="J321" s="86"/>
      <c r="K321" s="86"/>
      <c r="L321" s="86"/>
      <c r="M321" s="86"/>
    </row>
    <row r="322" spans="10:13" s="27" customFormat="1" x14ac:dyDescent="0.2">
      <c r="J322" s="86"/>
      <c r="K322" s="86"/>
      <c r="L322" s="86"/>
      <c r="M322" s="86"/>
    </row>
    <row r="323" spans="10:13" s="27" customFormat="1" x14ac:dyDescent="0.2">
      <c r="J323" s="86"/>
      <c r="K323" s="86"/>
      <c r="L323" s="86"/>
      <c r="M323" s="86"/>
    </row>
    <row r="324" spans="10:13" s="27" customFormat="1" x14ac:dyDescent="0.2">
      <c r="J324" s="86"/>
      <c r="K324" s="86"/>
      <c r="L324" s="86"/>
      <c r="M324" s="86"/>
    </row>
    <row r="325" spans="10:13" s="27" customFormat="1" x14ac:dyDescent="0.2">
      <c r="J325" s="86"/>
      <c r="K325" s="86"/>
      <c r="L325" s="86"/>
      <c r="M325" s="86"/>
    </row>
    <row r="326" spans="10:13" s="27" customFormat="1" x14ac:dyDescent="0.2">
      <c r="J326" s="86"/>
      <c r="K326" s="86"/>
      <c r="L326" s="86"/>
      <c r="M326" s="86"/>
    </row>
    <row r="327" spans="10:13" s="27" customFormat="1" x14ac:dyDescent="0.2">
      <c r="J327" s="86"/>
      <c r="K327" s="86"/>
      <c r="L327" s="86"/>
      <c r="M327" s="86"/>
    </row>
    <row r="328" spans="10:13" s="27" customFormat="1" x14ac:dyDescent="0.2">
      <c r="J328" s="86"/>
      <c r="K328" s="86"/>
      <c r="L328" s="86"/>
      <c r="M328" s="86"/>
    </row>
    <row r="329" spans="10:13" s="27" customFormat="1" x14ac:dyDescent="0.2">
      <c r="J329" s="86"/>
      <c r="K329" s="86"/>
      <c r="L329" s="86"/>
      <c r="M329" s="86"/>
    </row>
    <row r="330" spans="10:13" s="27" customFormat="1" x14ac:dyDescent="0.2">
      <c r="J330" s="86"/>
      <c r="K330" s="86"/>
      <c r="L330" s="86"/>
      <c r="M330" s="86"/>
    </row>
    <row r="331" spans="10:13" s="27" customFormat="1" x14ac:dyDescent="0.2">
      <c r="J331" s="86"/>
      <c r="K331" s="86"/>
      <c r="L331" s="86"/>
      <c r="M331" s="86"/>
    </row>
    <row r="332" spans="10:13" s="27" customFormat="1" x14ac:dyDescent="0.2">
      <c r="J332" s="86"/>
      <c r="K332" s="86"/>
      <c r="L332" s="86"/>
      <c r="M332" s="86"/>
    </row>
    <row r="333" spans="10:13" s="27" customFormat="1" x14ac:dyDescent="0.2">
      <c r="J333" s="86"/>
      <c r="K333" s="86"/>
      <c r="L333" s="86"/>
      <c r="M333" s="86"/>
    </row>
    <row r="334" spans="10:13" s="27" customFormat="1" x14ac:dyDescent="0.2">
      <c r="J334" s="86"/>
      <c r="K334" s="86"/>
      <c r="L334" s="86"/>
      <c r="M334" s="86"/>
    </row>
    <row r="335" spans="10:13" s="27" customFormat="1" x14ac:dyDescent="0.2">
      <c r="J335" s="86"/>
      <c r="K335" s="86"/>
      <c r="L335" s="86"/>
      <c r="M335" s="86"/>
    </row>
    <row r="336" spans="10:13" s="27" customFormat="1" x14ac:dyDescent="0.2">
      <c r="J336" s="86"/>
      <c r="K336" s="86"/>
      <c r="L336" s="86"/>
      <c r="M336" s="86"/>
    </row>
    <row r="337" spans="10:13" s="27" customFormat="1" x14ac:dyDescent="0.2">
      <c r="J337" s="86"/>
      <c r="K337" s="86"/>
      <c r="L337" s="86"/>
      <c r="M337" s="86"/>
    </row>
    <row r="338" spans="10:13" s="27" customFormat="1" x14ac:dyDescent="0.2">
      <c r="J338" s="86"/>
      <c r="K338" s="86"/>
      <c r="L338" s="86"/>
      <c r="M338" s="86"/>
    </row>
    <row r="339" spans="10:13" s="27" customFormat="1" x14ac:dyDescent="0.2">
      <c r="J339" s="86"/>
      <c r="K339" s="86"/>
      <c r="L339" s="86"/>
      <c r="M339" s="86"/>
    </row>
    <row r="340" spans="10:13" s="27" customFormat="1" x14ac:dyDescent="0.2">
      <c r="J340" s="86"/>
      <c r="K340" s="86"/>
      <c r="L340" s="86"/>
      <c r="M340" s="86"/>
    </row>
    <row r="341" spans="10:13" s="27" customFormat="1" x14ac:dyDescent="0.2">
      <c r="J341" s="86"/>
      <c r="K341" s="86"/>
      <c r="L341" s="86"/>
      <c r="M341" s="86"/>
    </row>
    <row r="342" spans="10:13" s="27" customFormat="1" x14ac:dyDescent="0.2">
      <c r="J342" s="86"/>
      <c r="K342" s="86"/>
      <c r="L342" s="86"/>
      <c r="M342" s="86"/>
    </row>
    <row r="343" spans="10:13" s="27" customFormat="1" x14ac:dyDescent="0.2">
      <c r="J343" s="86"/>
      <c r="K343" s="86"/>
      <c r="L343" s="86"/>
      <c r="M343" s="86"/>
    </row>
    <row r="344" spans="10:13" s="27" customFormat="1" x14ac:dyDescent="0.2">
      <c r="J344" s="86"/>
      <c r="K344" s="86"/>
      <c r="L344" s="86"/>
      <c r="M344" s="86"/>
    </row>
    <row r="345" spans="10:13" s="27" customFormat="1" x14ac:dyDescent="0.2">
      <c r="J345" s="86"/>
      <c r="K345" s="86"/>
      <c r="L345" s="86"/>
      <c r="M345" s="86"/>
    </row>
    <row r="346" spans="10:13" s="27" customFormat="1" x14ac:dyDescent="0.2">
      <c r="J346" s="86"/>
      <c r="K346" s="86"/>
      <c r="L346" s="86"/>
      <c r="M346" s="86"/>
    </row>
    <row r="347" spans="10:13" s="27" customFormat="1" x14ac:dyDescent="0.2">
      <c r="J347" s="86"/>
      <c r="K347" s="86"/>
      <c r="L347" s="86"/>
      <c r="M347" s="86"/>
    </row>
    <row r="348" spans="10:13" s="27" customFormat="1" x14ac:dyDescent="0.2">
      <c r="J348" s="86"/>
      <c r="K348" s="86"/>
      <c r="L348" s="86"/>
      <c r="M348" s="86"/>
    </row>
    <row r="349" spans="10:13" s="27" customFormat="1" x14ac:dyDescent="0.2">
      <c r="J349" s="86"/>
      <c r="K349" s="86"/>
      <c r="L349" s="86"/>
      <c r="M349" s="86"/>
    </row>
    <row r="350" spans="10:13" s="27" customFormat="1" x14ac:dyDescent="0.2">
      <c r="J350" s="86"/>
      <c r="K350" s="86"/>
      <c r="L350" s="86"/>
      <c r="M350" s="86"/>
    </row>
    <row r="351" spans="10:13" s="27" customFormat="1" x14ac:dyDescent="0.2">
      <c r="J351" s="86"/>
      <c r="K351" s="86"/>
      <c r="L351" s="86"/>
      <c r="M351" s="86"/>
    </row>
    <row r="352" spans="10:13" s="27" customFormat="1" x14ac:dyDescent="0.2">
      <c r="J352" s="86"/>
      <c r="K352" s="86"/>
      <c r="L352" s="86"/>
      <c r="M352" s="86"/>
    </row>
    <row r="353" spans="10:13" s="27" customFormat="1" x14ac:dyDescent="0.2">
      <c r="J353" s="86"/>
      <c r="K353" s="86"/>
      <c r="L353" s="86"/>
      <c r="M353" s="86"/>
    </row>
    <row r="354" spans="10:13" s="27" customFormat="1" x14ac:dyDescent="0.2">
      <c r="J354" s="86"/>
      <c r="K354" s="86"/>
      <c r="L354" s="86"/>
      <c r="M354" s="86"/>
    </row>
    <row r="355" spans="10:13" s="27" customFormat="1" x14ac:dyDescent="0.2">
      <c r="J355" s="86"/>
      <c r="K355" s="86"/>
      <c r="L355" s="86"/>
      <c r="M355" s="86"/>
    </row>
    <row r="356" spans="10:13" s="27" customFormat="1" x14ac:dyDescent="0.2">
      <c r="J356" s="86"/>
      <c r="K356" s="86"/>
      <c r="L356" s="86"/>
      <c r="M356" s="86"/>
    </row>
    <row r="357" spans="10:13" s="27" customFormat="1" x14ac:dyDescent="0.2">
      <c r="J357" s="86"/>
      <c r="K357" s="86"/>
      <c r="L357" s="86"/>
      <c r="M357" s="86"/>
    </row>
    <row r="358" spans="10:13" s="27" customFormat="1" x14ac:dyDescent="0.2">
      <c r="J358" s="86"/>
      <c r="K358" s="86"/>
      <c r="L358" s="86"/>
      <c r="M358" s="86"/>
    </row>
    <row r="359" spans="10:13" s="27" customFormat="1" x14ac:dyDescent="0.2">
      <c r="J359" s="86"/>
      <c r="K359" s="86"/>
      <c r="L359" s="86"/>
      <c r="M359" s="86"/>
    </row>
    <row r="360" spans="10:13" s="27" customFormat="1" x14ac:dyDescent="0.2">
      <c r="J360" s="86"/>
      <c r="K360" s="86"/>
      <c r="L360" s="86"/>
      <c r="M360" s="86"/>
    </row>
    <row r="361" spans="10:13" s="27" customFormat="1" x14ac:dyDescent="0.2">
      <c r="J361" s="86"/>
      <c r="K361" s="86"/>
      <c r="L361" s="86"/>
      <c r="M361" s="86"/>
    </row>
    <row r="362" spans="10:13" s="27" customFormat="1" x14ac:dyDescent="0.2">
      <c r="J362" s="86"/>
      <c r="K362" s="86"/>
      <c r="L362" s="86"/>
      <c r="M362" s="86"/>
    </row>
    <row r="363" spans="10:13" s="27" customFormat="1" x14ac:dyDescent="0.2">
      <c r="J363" s="86"/>
      <c r="K363" s="86"/>
      <c r="L363" s="86"/>
      <c r="M363" s="86"/>
    </row>
    <row r="364" spans="10:13" s="27" customFormat="1" x14ac:dyDescent="0.2">
      <c r="J364" s="86"/>
      <c r="K364" s="86"/>
      <c r="L364" s="86"/>
      <c r="M364" s="86"/>
    </row>
    <row r="365" spans="10:13" s="27" customFormat="1" x14ac:dyDescent="0.2">
      <c r="J365" s="86"/>
      <c r="K365" s="86"/>
      <c r="L365" s="86"/>
      <c r="M365" s="86"/>
    </row>
    <row r="366" spans="10:13" s="27" customFormat="1" x14ac:dyDescent="0.2">
      <c r="J366" s="86"/>
      <c r="K366" s="86"/>
      <c r="L366" s="86"/>
      <c r="M366" s="86"/>
    </row>
    <row r="367" spans="10:13" s="27" customFormat="1" x14ac:dyDescent="0.2">
      <c r="J367" s="86"/>
      <c r="K367" s="86"/>
      <c r="L367" s="86"/>
      <c r="M367" s="86"/>
    </row>
    <row r="368" spans="10:13" s="27" customFormat="1" x14ac:dyDescent="0.2">
      <c r="J368" s="86"/>
      <c r="K368" s="86"/>
      <c r="L368" s="86"/>
      <c r="M368" s="86"/>
    </row>
    <row r="369" spans="10:13" s="27" customFormat="1" x14ac:dyDescent="0.2">
      <c r="J369" s="86"/>
      <c r="K369" s="86"/>
      <c r="L369" s="86"/>
      <c r="M369" s="86"/>
    </row>
    <row r="370" spans="10:13" s="27" customFormat="1" x14ac:dyDescent="0.2">
      <c r="J370" s="86"/>
      <c r="K370" s="86"/>
      <c r="L370" s="86"/>
      <c r="M370" s="86"/>
    </row>
    <row r="371" spans="10:13" s="27" customFormat="1" x14ac:dyDescent="0.2">
      <c r="J371" s="86"/>
      <c r="K371" s="86"/>
      <c r="L371" s="86"/>
      <c r="M371" s="86"/>
    </row>
    <row r="372" spans="10:13" s="27" customFormat="1" x14ac:dyDescent="0.2">
      <c r="J372" s="86"/>
      <c r="K372" s="86"/>
      <c r="L372" s="86"/>
      <c r="M372" s="86"/>
    </row>
    <row r="373" spans="10:13" s="27" customFormat="1" x14ac:dyDescent="0.2">
      <c r="J373" s="86"/>
      <c r="K373" s="86"/>
      <c r="L373" s="86"/>
      <c r="M373" s="86"/>
    </row>
    <row r="374" spans="10:13" s="27" customFormat="1" x14ac:dyDescent="0.2">
      <c r="J374" s="86"/>
      <c r="K374" s="86"/>
      <c r="L374" s="86"/>
      <c r="M374" s="86"/>
    </row>
    <row r="375" spans="10:13" s="27" customFormat="1" x14ac:dyDescent="0.2">
      <c r="J375" s="86"/>
      <c r="K375" s="86"/>
      <c r="L375" s="86"/>
      <c r="M375" s="86"/>
    </row>
    <row r="376" spans="10:13" s="27" customFormat="1" x14ac:dyDescent="0.2">
      <c r="J376" s="86"/>
      <c r="K376" s="86"/>
      <c r="L376" s="86"/>
      <c r="M376" s="86"/>
    </row>
    <row r="377" spans="10:13" s="27" customFormat="1" x14ac:dyDescent="0.2">
      <c r="J377" s="86"/>
      <c r="K377" s="86"/>
      <c r="L377" s="86"/>
      <c r="M377" s="86"/>
    </row>
    <row r="378" spans="10:13" s="27" customFormat="1" x14ac:dyDescent="0.2">
      <c r="J378" s="86"/>
      <c r="K378" s="86"/>
      <c r="L378" s="86"/>
      <c r="M378" s="86"/>
    </row>
    <row r="379" spans="10:13" s="27" customFormat="1" x14ac:dyDescent="0.2">
      <c r="J379" s="86"/>
      <c r="K379" s="86"/>
      <c r="L379" s="86"/>
      <c r="M379" s="86"/>
    </row>
    <row r="380" spans="10:13" s="27" customFormat="1" x14ac:dyDescent="0.2">
      <c r="J380" s="86"/>
      <c r="K380" s="86"/>
      <c r="L380" s="86"/>
      <c r="M380" s="86"/>
    </row>
    <row r="381" spans="10:13" s="27" customFormat="1" x14ac:dyDescent="0.2">
      <c r="J381" s="86"/>
      <c r="K381" s="86"/>
      <c r="L381" s="86"/>
      <c r="M381" s="86"/>
    </row>
    <row r="382" spans="10:13" s="27" customFormat="1" x14ac:dyDescent="0.2">
      <c r="J382" s="86"/>
      <c r="K382" s="86"/>
      <c r="L382" s="86"/>
      <c r="M382" s="86"/>
    </row>
    <row r="383" spans="10:13" s="27" customFormat="1" x14ac:dyDescent="0.2">
      <c r="J383" s="86"/>
      <c r="K383" s="86"/>
      <c r="L383" s="86"/>
      <c r="M383" s="86"/>
    </row>
    <row r="384" spans="10:13" s="27" customFormat="1" x14ac:dyDescent="0.2">
      <c r="J384" s="86"/>
      <c r="K384" s="86"/>
      <c r="L384" s="86"/>
      <c r="M384" s="86"/>
    </row>
    <row r="385" spans="10:13" s="27" customFormat="1" x14ac:dyDescent="0.2">
      <c r="J385" s="86"/>
      <c r="K385" s="86"/>
      <c r="L385" s="86"/>
      <c r="M385" s="86"/>
    </row>
    <row r="386" spans="10:13" s="27" customFormat="1" x14ac:dyDescent="0.2">
      <c r="J386" s="86"/>
      <c r="K386" s="86"/>
      <c r="L386" s="86"/>
      <c r="M386" s="86"/>
    </row>
    <row r="387" spans="10:13" s="27" customFormat="1" x14ac:dyDescent="0.2">
      <c r="J387" s="86"/>
      <c r="K387" s="86"/>
      <c r="L387" s="86"/>
      <c r="M387" s="86"/>
    </row>
    <row r="388" spans="10:13" s="27" customFormat="1" x14ac:dyDescent="0.2">
      <c r="J388" s="86"/>
      <c r="K388" s="86"/>
      <c r="L388" s="86"/>
      <c r="M388" s="86"/>
    </row>
    <row r="389" spans="10:13" s="27" customFormat="1" x14ac:dyDescent="0.2">
      <c r="J389" s="86"/>
      <c r="K389" s="86"/>
      <c r="L389" s="86"/>
      <c r="M389" s="86"/>
    </row>
    <row r="390" spans="10:13" s="27" customFormat="1" x14ac:dyDescent="0.2">
      <c r="J390" s="86"/>
      <c r="K390" s="86"/>
      <c r="L390" s="86"/>
      <c r="M390" s="86"/>
    </row>
    <row r="391" spans="10:13" s="27" customFormat="1" x14ac:dyDescent="0.2">
      <c r="J391" s="86"/>
      <c r="K391" s="86"/>
      <c r="L391" s="86"/>
      <c r="M391" s="86"/>
    </row>
    <row r="392" spans="10:13" s="27" customFormat="1" x14ac:dyDescent="0.2">
      <c r="J392" s="86"/>
      <c r="K392" s="86"/>
      <c r="L392" s="86"/>
      <c r="M392" s="86"/>
    </row>
    <row r="393" spans="10:13" s="27" customFormat="1" x14ac:dyDescent="0.2">
      <c r="J393" s="86"/>
      <c r="K393" s="86"/>
      <c r="L393" s="86"/>
      <c r="M393" s="86"/>
    </row>
    <row r="394" spans="10:13" s="27" customFormat="1" x14ac:dyDescent="0.2">
      <c r="J394" s="86"/>
      <c r="K394" s="86"/>
      <c r="L394" s="86"/>
      <c r="M394" s="86"/>
    </row>
    <row r="395" spans="10:13" s="27" customFormat="1" x14ac:dyDescent="0.2">
      <c r="J395" s="86"/>
      <c r="K395" s="86"/>
      <c r="L395" s="86"/>
      <c r="M395" s="86"/>
    </row>
    <row r="396" spans="10:13" s="27" customFormat="1" x14ac:dyDescent="0.2">
      <c r="J396" s="86"/>
      <c r="K396" s="86"/>
      <c r="L396" s="86"/>
      <c r="M396" s="86"/>
    </row>
    <row r="397" spans="10:13" s="27" customFormat="1" x14ac:dyDescent="0.2">
      <c r="J397" s="86"/>
      <c r="K397" s="86"/>
      <c r="L397" s="86"/>
      <c r="M397" s="86"/>
    </row>
    <row r="398" spans="10:13" s="27" customFormat="1" x14ac:dyDescent="0.2">
      <c r="J398" s="86"/>
      <c r="K398" s="86"/>
      <c r="L398" s="86"/>
      <c r="M398" s="86"/>
    </row>
    <row r="399" spans="10:13" s="27" customFormat="1" x14ac:dyDescent="0.2">
      <c r="J399" s="86"/>
      <c r="K399" s="86"/>
      <c r="L399" s="86"/>
      <c r="M399" s="86"/>
    </row>
    <row r="400" spans="10:13" s="27" customFormat="1" x14ac:dyDescent="0.2">
      <c r="J400" s="86"/>
      <c r="K400" s="86"/>
      <c r="L400" s="86"/>
      <c r="M400" s="86"/>
    </row>
    <row r="401" spans="10:13" s="27" customFormat="1" x14ac:dyDescent="0.2">
      <c r="J401" s="86"/>
      <c r="K401" s="86"/>
      <c r="L401" s="86"/>
      <c r="M401" s="86"/>
    </row>
    <row r="402" spans="10:13" s="27" customFormat="1" x14ac:dyDescent="0.2">
      <c r="J402" s="86"/>
      <c r="K402" s="86"/>
      <c r="L402" s="86"/>
      <c r="M402" s="86"/>
    </row>
    <row r="403" spans="10:13" s="27" customFormat="1" x14ac:dyDescent="0.2">
      <c r="J403" s="86"/>
      <c r="K403" s="86"/>
      <c r="L403" s="86"/>
      <c r="M403" s="86"/>
    </row>
    <row r="404" spans="10:13" s="27" customFormat="1" x14ac:dyDescent="0.2">
      <c r="J404" s="86"/>
      <c r="K404" s="86"/>
      <c r="L404" s="86"/>
      <c r="M404" s="86"/>
    </row>
    <row r="405" spans="10:13" s="27" customFormat="1" x14ac:dyDescent="0.2">
      <c r="J405" s="86"/>
      <c r="K405" s="86"/>
      <c r="L405" s="86"/>
      <c r="M405" s="86"/>
    </row>
    <row r="406" spans="10:13" s="27" customFormat="1" x14ac:dyDescent="0.2">
      <c r="J406" s="86"/>
      <c r="K406" s="86"/>
      <c r="L406" s="86"/>
      <c r="M406" s="86"/>
    </row>
    <row r="407" spans="10:13" s="27" customFormat="1" x14ac:dyDescent="0.2">
      <c r="J407" s="86"/>
      <c r="K407" s="86"/>
      <c r="L407" s="86"/>
      <c r="M407" s="86"/>
    </row>
    <row r="408" spans="10:13" s="27" customFormat="1" x14ac:dyDescent="0.2">
      <c r="J408" s="86"/>
      <c r="K408" s="86"/>
      <c r="L408" s="86"/>
      <c r="M408" s="86"/>
    </row>
    <row r="409" spans="10:13" s="27" customFormat="1" x14ac:dyDescent="0.2">
      <c r="J409" s="86"/>
      <c r="K409" s="86"/>
      <c r="L409" s="86"/>
      <c r="M409" s="86"/>
    </row>
    <row r="410" spans="10:13" s="27" customFormat="1" x14ac:dyDescent="0.2">
      <c r="J410" s="86"/>
      <c r="K410" s="86"/>
      <c r="L410" s="86"/>
      <c r="M410" s="86"/>
    </row>
    <row r="411" spans="10:13" s="27" customFormat="1" x14ac:dyDescent="0.2">
      <c r="J411" s="86"/>
      <c r="K411" s="86"/>
      <c r="L411" s="86"/>
      <c r="M411" s="86"/>
    </row>
    <row r="412" spans="10:13" s="27" customFormat="1" x14ac:dyDescent="0.2">
      <c r="J412" s="86"/>
      <c r="K412" s="86"/>
      <c r="L412" s="86"/>
      <c r="M412" s="86"/>
    </row>
    <row r="413" spans="10:13" s="27" customFormat="1" x14ac:dyDescent="0.2">
      <c r="J413" s="86"/>
      <c r="K413" s="86"/>
      <c r="L413" s="86"/>
      <c r="M413" s="86"/>
    </row>
    <row r="414" spans="10:13" s="27" customFormat="1" x14ac:dyDescent="0.2">
      <c r="J414" s="86"/>
      <c r="K414" s="86"/>
      <c r="L414" s="86"/>
      <c r="M414" s="86"/>
    </row>
    <row r="415" spans="10:13" s="27" customFormat="1" x14ac:dyDescent="0.2">
      <c r="J415" s="86"/>
      <c r="K415" s="86"/>
      <c r="L415" s="86"/>
      <c r="M415" s="86"/>
    </row>
    <row r="416" spans="10:13" s="27" customFormat="1" x14ac:dyDescent="0.2">
      <c r="J416" s="86"/>
      <c r="K416" s="86"/>
      <c r="L416" s="86"/>
      <c r="M416" s="86"/>
    </row>
    <row r="417" spans="10:13" s="27" customFormat="1" x14ac:dyDescent="0.2">
      <c r="J417" s="86"/>
      <c r="K417" s="86"/>
      <c r="L417" s="86"/>
      <c r="M417" s="86"/>
    </row>
    <row r="418" spans="10:13" s="27" customFormat="1" x14ac:dyDescent="0.2">
      <c r="J418" s="86"/>
      <c r="K418" s="86"/>
      <c r="L418" s="86"/>
      <c r="M418" s="86"/>
    </row>
    <row r="419" spans="10:13" s="27" customFormat="1" x14ac:dyDescent="0.2">
      <c r="J419" s="86"/>
      <c r="K419" s="86"/>
      <c r="L419" s="86"/>
      <c r="M419" s="86"/>
    </row>
    <row r="420" spans="10:13" s="27" customFormat="1" x14ac:dyDescent="0.2">
      <c r="J420" s="86"/>
      <c r="K420" s="86"/>
      <c r="L420" s="86"/>
      <c r="M420" s="86"/>
    </row>
    <row r="421" spans="10:13" s="27" customFormat="1" x14ac:dyDescent="0.2">
      <c r="J421" s="86"/>
      <c r="K421" s="86"/>
      <c r="L421" s="86"/>
      <c r="M421" s="86"/>
    </row>
    <row r="422" spans="10:13" s="27" customFormat="1" x14ac:dyDescent="0.2">
      <c r="J422" s="86"/>
      <c r="K422" s="86"/>
      <c r="L422" s="86"/>
      <c r="M422" s="86"/>
    </row>
    <row r="423" spans="10:13" s="27" customFormat="1" x14ac:dyDescent="0.2">
      <c r="J423" s="86"/>
      <c r="K423" s="86"/>
      <c r="L423" s="86"/>
      <c r="M423" s="86"/>
    </row>
    <row r="424" spans="10:13" s="27" customFormat="1" x14ac:dyDescent="0.2">
      <c r="J424" s="86"/>
      <c r="K424" s="86"/>
      <c r="L424" s="86"/>
      <c r="M424" s="86"/>
    </row>
    <row r="425" spans="10:13" s="27" customFormat="1" x14ac:dyDescent="0.2">
      <c r="J425" s="86"/>
      <c r="K425" s="86"/>
      <c r="L425" s="86"/>
      <c r="M425" s="86"/>
    </row>
    <row r="426" spans="10:13" s="27" customFormat="1" x14ac:dyDescent="0.2">
      <c r="J426" s="86"/>
      <c r="K426" s="86"/>
      <c r="L426" s="86"/>
      <c r="M426" s="86"/>
    </row>
    <row r="427" spans="10:13" s="27" customFormat="1" x14ac:dyDescent="0.2">
      <c r="J427" s="86"/>
      <c r="K427" s="86"/>
      <c r="L427" s="86"/>
      <c r="M427" s="86"/>
    </row>
    <row r="428" spans="10:13" s="27" customFormat="1" x14ac:dyDescent="0.2">
      <c r="J428" s="86"/>
      <c r="K428" s="86"/>
      <c r="L428" s="86"/>
      <c r="M428" s="86"/>
    </row>
    <row r="429" spans="10:13" s="27" customFormat="1" x14ac:dyDescent="0.2">
      <c r="J429" s="86"/>
      <c r="K429" s="86"/>
      <c r="L429" s="86"/>
      <c r="M429" s="86"/>
    </row>
    <row r="430" spans="10:13" s="27" customFormat="1" x14ac:dyDescent="0.2">
      <c r="J430" s="86"/>
      <c r="K430" s="86"/>
      <c r="L430" s="86"/>
      <c r="M430" s="86"/>
    </row>
    <row r="431" spans="10:13" s="27" customFormat="1" x14ac:dyDescent="0.2">
      <c r="J431" s="86"/>
      <c r="K431" s="86"/>
      <c r="L431" s="86"/>
      <c r="M431" s="86"/>
    </row>
    <row r="432" spans="10:13" s="27" customFormat="1" x14ac:dyDescent="0.2">
      <c r="J432" s="86"/>
      <c r="K432" s="86"/>
      <c r="L432" s="86"/>
      <c r="M432" s="86"/>
    </row>
    <row r="433" spans="10:13" s="27" customFormat="1" x14ac:dyDescent="0.2">
      <c r="J433" s="86"/>
      <c r="K433" s="86"/>
      <c r="L433" s="86"/>
      <c r="M433" s="86"/>
    </row>
    <row r="434" spans="10:13" s="27" customFormat="1" x14ac:dyDescent="0.2">
      <c r="J434" s="86"/>
      <c r="K434" s="86"/>
      <c r="L434" s="86"/>
      <c r="M434" s="86"/>
    </row>
    <row r="435" spans="10:13" s="27" customFormat="1" x14ac:dyDescent="0.2">
      <c r="J435" s="86"/>
      <c r="K435" s="86"/>
      <c r="L435" s="86"/>
      <c r="M435" s="86"/>
    </row>
    <row r="436" spans="10:13" s="27" customFormat="1" x14ac:dyDescent="0.2">
      <c r="J436" s="86"/>
      <c r="K436" s="86"/>
      <c r="L436" s="86"/>
      <c r="M436" s="86"/>
    </row>
    <row r="437" spans="10:13" s="27" customFormat="1" x14ac:dyDescent="0.2">
      <c r="J437" s="86"/>
      <c r="K437" s="86"/>
      <c r="L437" s="86"/>
      <c r="M437" s="86"/>
    </row>
    <row r="438" spans="10:13" s="27" customFormat="1" x14ac:dyDescent="0.2">
      <c r="J438" s="86"/>
      <c r="K438" s="86"/>
      <c r="L438" s="86"/>
      <c r="M438" s="86"/>
    </row>
  </sheetData>
  <mergeCells count="9">
    <mergeCell ref="B4:D4"/>
    <mergeCell ref="A6:D6"/>
    <mergeCell ref="A8:D8"/>
    <mergeCell ref="A1:I1"/>
    <mergeCell ref="A2:A3"/>
    <mergeCell ref="B2:B3"/>
    <mergeCell ref="C2:C3"/>
    <mergeCell ref="D2:D3"/>
    <mergeCell ref="E2:I2"/>
  </mergeCells>
  <pageMargins left="0.94291338599999996" right="0.70866141732283505" top="0.74803149606299202" bottom="0.35433070866141703" header="0.31496062992126" footer="0.31496062992126"/>
  <pageSetup paperSize="8" scale="2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00B0F0"/>
  </sheetPr>
  <dimension ref="A1:O436"/>
  <sheetViews>
    <sheetView view="pageBreakPreview" topLeftCell="A95" zoomScaleNormal="100" zoomScaleSheetLayoutView="100" workbookViewId="0">
      <selection activeCell="D114" sqref="D114"/>
    </sheetView>
  </sheetViews>
  <sheetFormatPr defaultColWidth="8.7109375" defaultRowHeight="12.75" x14ac:dyDescent="0.2"/>
  <cols>
    <col min="1" max="1" width="4.28515625" style="2" customWidth="1"/>
    <col min="2" max="2" width="34.140625" style="3" bestFit="1" customWidth="1"/>
    <col min="3" max="4" width="8.42578125" style="5" bestFit="1" customWidth="1"/>
    <col min="5" max="5" width="14.85546875" style="1" bestFit="1" customWidth="1"/>
    <col min="6" max="6" width="8.5703125" style="1" bestFit="1" customWidth="1"/>
    <col min="7" max="7" width="9.28515625" style="1" bestFit="1" customWidth="1"/>
    <col min="8" max="8" width="18.140625" style="1" bestFit="1" customWidth="1"/>
    <col min="9" max="9" width="11.28515625" style="1" hidden="1" customWidth="1"/>
    <col min="10" max="10" width="0" style="1" hidden="1" customWidth="1"/>
    <col min="11" max="11" width="11.5703125" style="1" hidden="1" customWidth="1"/>
    <col min="12" max="12" width="0" style="1" hidden="1" customWidth="1"/>
    <col min="13" max="13" width="4.5703125" style="1" customWidth="1"/>
    <col min="14" max="16384" width="8.7109375" style="1"/>
  </cols>
  <sheetData>
    <row r="1" spans="1:14" s="174" customFormat="1" ht="36" customHeight="1" thickTop="1" x14ac:dyDescent="0.2">
      <c r="A1" s="710" t="str">
        <f>Foundation!A1</f>
        <v>SCHOOL &amp; SKILL CENTER AT BAIKER BALOCHISTAN</v>
      </c>
      <c r="B1" s="711"/>
      <c r="C1" s="711"/>
      <c r="D1" s="711"/>
      <c r="E1" s="711"/>
      <c r="F1" s="711"/>
      <c r="G1" s="711"/>
      <c r="H1" s="711"/>
      <c r="I1" s="305"/>
      <c r="J1" s="305"/>
      <c r="K1" s="305"/>
      <c r="L1" s="306"/>
    </row>
    <row r="2" spans="1:14" s="174" customFormat="1" ht="18" customHeight="1" x14ac:dyDescent="0.2">
      <c r="A2" s="730" t="s">
        <v>33</v>
      </c>
      <c r="B2" s="731"/>
      <c r="C2" s="731"/>
      <c r="D2" s="731"/>
      <c r="E2" s="731"/>
      <c r="F2" s="731"/>
      <c r="G2" s="731"/>
      <c r="H2" s="731"/>
      <c r="I2" s="307"/>
      <c r="J2" s="307"/>
      <c r="K2" s="307"/>
      <c r="L2" s="308"/>
    </row>
    <row r="3" spans="1:14" s="174" customFormat="1" ht="20.25" customHeight="1" x14ac:dyDescent="0.2">
      <c r="A3" s="732" t="s">
        <v>0</v>
      </c>
      <c r="B3" s="733" t="s">
        <v>1</v>
      </c>
      <c r="C3" s="440"/>
      <c r="D3" s="734" t="s">
        <v>2</v>
      </c>
      <c r="E3" s="734"/>
      <c r="F3" s="734"/>
      <c r="G3" s="734"/>
      <c r="H3" s="734" t="s">
        <v>3</v>
      </c>
      <c r="I3" s="307"/>
      <c r="J3" s="307"/>
      <c r="K3" s="307"/>
      <c r="L3" s="308"/>
    </row>
    <row r="4" spans="1:14" s="174" customFormat="1" ht="24.75" customHeight="1" x14ac:dyDescent="0.2">
      <c r="A4" s="732"/>
      <c r="B4" s="733"/>
      <c r="C4" s="441" t="s">
        <v>5</v>
      </c>
      <c r="D4" s="441" t="s">
        <v>4</v>
      </c>
      <c r="E4" s="442" t="s">
        <v>8</v>
      </c>
      <c r="F4" s="442" t="s">
        <v>7</v>
      </c>
      <c r="G4" s="442" t="s">
        <v>6</v>
      </c>
      <c r="H4" s="734"/>
      <c r="I4" s="307"/>
      <c r="J4" s="307"/>
      <c r="K4" s="307"/>
      <c r="L4" s="308"/>
    </row>
    <row r="5" spans="1:14" s="174" customFormat="1" ht="35.25" customHeight="1" x14ac:dyDescent="0.2">
      <c r="A5" s="347">
        <v>1</v>
      </c>
      <c r="B5" s="429" t="s">
        <v>578</v>
      </c>
      <c r="C5" s="294"/>
      <c r="D5" s="294"/>
      <c r="E5" s="295"/>
      <c r="F5" s="295"/>
      <c r="G5" s="295"/>
      <c r="H5" s="295"/>
      <c r="I5" s="307"/>
      <c r="J5" s="307"/>
      <c r="K5" s="307"/>
      <c r="L5" s="308"/>
    </row>
    <row r="6" spans="1:14" s="174" customFormat="1" ht="35.25" customHeight="1" x14ac:dyDescent="0.2">
      <c r="A6" s="347"/>
      <c r="B6" s="427" t="s">
        <v>430</v>
      </c>
      <c r="C6" s="181" t="s">
        <v>18</v>
      </c>
      <c r="D6" s="181">
        <v>1</v>
      </c>
      <c r="E6" s="297">
        <v>8256</v>
      </c>
      <c r="F6" s="199"/>
      <c r="G6" s="199"/>
      <c r="H6" s="199">
        <f>D6*E6</f>
        <v>8256</v>
      </c>
      <c r="I6" s="307"/>
      <c r="J6" s="307"/>
      <c r="K6" s="307"/>
      <c r="L6" s="308"/>
    </row>
    <row r="7" spans="1:14" s="174" customFormat="1" ht="23.25" x14ac:dyDescent="0.2">
      <c r="A7" s="315"/>
      <c r="B7" s="316"/>
      <c r="C7" s="317"/>
      <c r="D7" s="317"/>
      <c r="E7" s="719" t="s">
        <v>26</v>
      </c>
      <c r="F7" s="719"/>
      <c r="G7" s="719"/>
      <c r="H7" s="318">
        <f>SUM(H6:H6)</f>
        <v>8256</v>
      </c>
      <c r="I7" s="307"/>
      <c r="J7" s="307"/>
      <c r="K7" s="307"/>
      <c r="L7" s="308"/>
    </row>
    <row r="8" spans="1:14" s="174" customFormat="1" ht="35.25" customHeight="1" x14ac:dyDescent="0.2">
      <c r="A8" s="293">
        <v>2</v>
      </c>
      <c r="B8" s="309" t="s">
        <v>30</v>
      </c>
      <c r="C8" s="294"/>
      <c r="D8" s="294"/>
      <c r="E8" s="295"/>
      <c r="F8" s="295"/>
      <c r="G8" s="295"/>
      <c r="H8" s="295"/>
      <c r="I8" s="307"/>
      <c r="J8" s="307"/>
      <c r="K8" s="307"/>
      <c r="L8" s="308"/>
    </row>
    <row r="9" spans="1:14" s="174" customFormat="1" ht="35.25" customHeight="1" x14ac:dyDescent="0.2">
      <c r="A9" s="293"/>
      <c r="B9" s="309" t="s">
        <v>38</v>
      </c>
      <c r="C9" s="294"/>
      <c r="D9" s="294"/>
      <c r="E9" s="295"/>
      <c r="F9" s="295"/>
      <c r="G9" s="295"/>
      <c r="H9" s="295"/>
      <c r="I9" s="307"/>
      <c r="J9" s="307"/>
      <c r="K9" s="307"/>
      <c r="L9" s="308"/>
    </row>
    <row r="10" spans="1:14" s="314" customFormat="1" ht="26.25" customHeight="1" x14ac:dyDescent="0.25">
      <c r="A10" s="310"/>
      <c r="B10" s="170" t="s">
        <v>197</v>
      </c>
      <c r="C10" s="181" t="s">
        <v>9</v>
      </c>
      <c r="D10" s="170">
        <v>50</v>
      </c>
      <c r="E10" s="170">
        <v>0.75</v>
      </c>
      <c r="F10" s="170">
        <v>1.5</v>
      </c>
      <c r="G10" s="311">
        <v>13</v>
      </c>
      <c r="H10" s="183">
        <f t="shared" ref="H10:H11" si="0">D10*E10*F10*G10</f>
        <v>731.25</v>
      </c>
      <c r="I10" s="312"/>
      <c r="J10" s="149" t="s">
        <v>324</v>
      </c>
      <c r="K10" s="313" t="str">
        <f t="shared" ref="K10:K11" si="1">IF(ISERROR(SEARCH("#",J10)), J10, "")</f>
        <v/>
      </c>
      <c r="L10" s="153"/>
      <c r="N10" s="314">
        <f>7.5-1-1.25</f>
        <v>5.25</v>
      </c>
    </row>
    <row r="11" spans="1:14" s="314" customFormat="1" ht="26.25" customHeight="1" x14ac:dyDescent="0.25">
      <c r="A11" s="310"/>
      <c r="B11" s="170" t="s">
        <v>198</v>
      </c>
      <c r="C11" s="181" t="s">
        <v>9</v>
      </c>
      <c r="D11" s="170">
        <v>20</v>
      </c>
      <c r="E11" s="170">
        <f>(3.14/4)</f>
        <v>0.78500000000000003</v>
      </c>
      <c r="F11" s="170">
        <v>1</v>
      </c>
      <c r="G11" s="311">
        <v>13</v>
      </c>
      <c r="H11" s="183">
        <f t="shared" si="0"/>
        <v>204.10000000000002</v>
      </c>
      <c r="I11" s="312"/>
      <c r="J11" s="149" t="s">
        <v>324</v>
      </c>
      <c r="K11" s="313" t="str">
        <f t="shared" si="1"/>
        <v/>
      </c>
      <c r="L11" s="153"/>
    </row>
    <row r="12" spans="1:14" s="314" customFormat="1" ht="26.25" customHeight="1" x14ac:dyDescent="0.25">
      <c r="A12" s="310"/>
      <c r="B12" s="170"/>
      <c r="C12" s="181"/>
      <c r="D12" s="170"/>
      <c r="E12" s="170"/>
      <c r="F12" s="170"/>
      <c r="G12" s="311"/>
      <c r="H12" s="183"/>
      <c r="I12" s="312"/>
      <c r="J12" s="149"/>
      <c r="K12" s="313"/>
      <c r="L12" s="153"/>
    </row>
    <row r="13" spans="1:14" s="174" customFormat="1" ht="41.25" customHeight="1" x14ac:dyDescent="0.2">
      <c r="A13" s="315"/>
      <c r="B13" s="316"/>
      <c r="C13" s="317"/>
      <c r="D13" s="317"/>
      <c r="E13" s="725" t="s">
        <v>10</v>
      </c>
      <c r="F13" s="726"/>
      <c r="G13" s="727"/>
      <c r="H13" s="487">
        <f>SUM(H9:H12)</f>
        <v>935.35</v>
      </c>
      <c r="I13" s="307"/>
      <c r="J13" s="307"/>
      <c r="K13" s="307"/>
      <c r="L13" s="308"/>
    </row>
    <row r="14" spans="1:14" s="174" customFormat="1" ht="41.25" hidden="1" customHeight="1" x14ac:dyDescent="0.2">
      <c r="A14" s="347">
        <v>3</v>
      </c>
      <c r="B14" s="348" t="s">
        <v>209</v>
      </c>
      <c r="C14" s="294"/>
      <c r="D14" s="294"/>
      <c r="E14" s="295"/>
      <c r="F14" s="295"/>
      <c r="G14" s="295"/>
      <c r="H14" s="295"/>
      <c r="I14" s="307"/>
      <c r="J14" s="307"/>
      <c r="K14" s="307"/>
      <c r="L14" s="308"/>
    </row>
    <row r="15" spans="1:14" s="174" customFormat="1" ht="41.25" hidden="1" customHeight="1" x14ac:dyDescent="0.2">
      <c r="A15" s="347"/>
      <c r="B15" s="485" t="s">
        <v>209</v>
      </c>
      <c r="C15" s="181" t="s">
        <v>9</v>
      </c>
      <c r="D15" s="181"/>
      <c r="E15" s="486"/>
      <c r="F15" s="488">
        <v>0.75</v>
      </c>
      <c r="G15" s="488">
        <v>11</v>
      </c>
      <c r="H15" s="488">
        <f>D15*E15*G15*F15</f>
        <v>0</v>
      </c>
      <c r="I15" s="307"/>
      <c r="J15" s="307"/>
      <c r="K15" s="307"/>
      <c r="L15" s="308"/>
    </row>
    <row r="16" spans="1:14" s="174" customFormat="1" ht="41.25" hidden="1" customHeight="1" x14ac:dyDescent="0.2">
      <c r="A16" s="347"/>
      <c r="B16" s="485" t="s">
        <v>28</v>
      </c>
      <c r="C16" s="181" t="s">
        <v>9</v>
      </c>
      <c r="D16" s="181"/>
      <c r="E16" s="486"/>
      <c r="F16" s="488">
        <v>0.75</v>
      </c>
      <c r="G16" s="488">
        <v>7</v>
      </c>
      <c r="H16" s="488">
        <f>-(D16*E16*G16*F16)</f>
        <v>0</v>
      </c>
      <c r="I16" s="307"/>
      <c r="J16" s="307"/>
      <c r="K16" s="307"/>
      <c r="L16" s="308"/>
    </row>
    <row r="17" spans="1:15" s="174" customFormat="1" ht="23.25" hidden="1" x14ac:dyDescent="0.2">
      <c r="A17" s="315"/>
      <c r="B17" s="316"/>
      <c r="C17" s="317"/>
      <c r="D17" s="317"/>
      <c r="E17" s="728"/>
      <c r="F17" s="728"/>
      <c r="G17" s="728"/>
      <c r="H17" s="349">
        <f>SUM(H15:H16)</f>
        <v>0</v>
      </c>
      <c r="I17" s="307"/>
      <c r="J17" s="307"/>
      <c r="K17" s="307"/>
      <c r="L17" s="308"/>
    </row>
    <row r="18" spans="1:15" s="174" customFormat="1" ht="35.25" customHeight="1" x14ac:dyDescent="0.2">
      <c r="A18" s="347">
        <v>3</v>
      </c>
      <c r="B18" s="309" t="s">
        <v>31</v>
      </c>
      <c r="C18" s="294"/>
      <c r="D18" s="294"/>
      <c r="E18" s="295"/>
      <c r="F18" s="295"/>
      <c r="G18" s="295"/>
      <c r="H18" s="295"/>
      <c r="I18" s="307"/>
      <c r="J18" s="307"/>
      <c r="K18" s="307"/>
      <c r="L18" s="308"/>
    </row>
    <row r="19" spans="1:15" s="314" customFormat="1" ht="21" customHeight="1" x14ac:dyDescent="0.25">
      <c r="A19" s="350" t="s">
        <v>200</v>
      </c>
      <c r="B19" s="551" t="s">
        <v>404</v>
      </c>
      <c r="C19" s="181" t="s">
        <v>9</v>
      </c>
      <c r="D19" s="181">
        <v>1</v>
      </c>
      <c r="E19" s="320">
        <v>422</v>
      </c>
      <c r="F19" s="183">
        <v>0.75</v>
      </c>
      <c r="G19" s="311">
        <v>13</v>
      </c>
      <c r="H19" s="183">
        <f t="shared" ref="H19:H21" si="2">D19*E19*F19*G19</f>
        <v>4114.5</v>
      </c>
      <c r="J19" s="314" t="s">
        <v>317</v>
      </c>
      <c r="K19" s="314" t="str">
        <f t="shared" ref="K19:K21" si="3">IF(ISERROR(SEARCH("#",J19)), J19, "")</f>
        <v/>
      </c>
    </row>
    <row r="20" spans="1:15" s="314" customFormat="1" ht="21" customHeight="1" x14ac:dyDescent="0.25">
      <c r="A20" s="350" t="s">
        <v>200</v>
      </c>
      <c r="B20" s="551" t="s">
        <v>328</v>
      </c>
      <c r="C20" s="181" t="s">
        <v>9</v>
      </c>
      <c r="D20" s="181">
        <v>1</v>
      </c>
      <c r="E20" s="320">
        <v>615</v>
      </c>
      <c r="F20" s="183">
        <v>0.75</v>
      </c>
      <c r="G20" s="311">
        <v>13</v>
      </c>
      <c r="H20" s="183">
        <f t="shared" si="2"/>
        <v>5996.25</v>
      </c>
      <c r="J20" s="314" t="s">
        <v>317</v>
      </c>
      <c r="K20" s="314" t="str">
        <f t="shared" si="3"/>
        <v/>
      </c>
    </row>
    <row r="21" spans="1:15" s="314" customFormat="1" ht="21" customHeight="1" x14ac:dyDescent="0.25">
      <c r="A21" s="350" t="s">
        <v>200</v>
      </c>
      <c r="B21" s="551" t="s">
        <v>29</v>
      </c>
      <c r="C21" s="181" t="s">
        <v>9</v>
      </c>
      <c r="D21" s="181">
        <v>1</v>
      </c>
      <c r="E21" s="320">
        <v>93</v>
      </c>
      <c r="F21" s="183">
        <v>0.375</v>
      </c>
      <c r="G21" s="311">
        <v>13</v>
      </c>
      <c r="H21" s="183">
        <f t="shared" si="2"/>
        <v>453.375</v>
      </c>
      <c r="J21" s="314" t="s">
        <v>326</v>
      </c>
      <c r="K21" s="314" t="str">
        <f t="shared" si="3"/>
        <v xml:space="preserve"> X-SEC. OF UB</v>
      </c>
    </row>
    <row r="22" spans="1:15" s="314" customFormat="1" ht="21" customHeight="1" x14ac:dyDescent="0.25">
      <c r="A22" s="350" t="s">
        <v>200</v>
      </c>
      <c r="B22" s="642" t="s">
        <v>672</v>
      </c>
      <c r="C22" s="181" t="s">
        <v>9</v>
      </c>
      <c r="D22" s="181">
        <v>1</v>
      </c>
      <c r="E22" s="320">
        <v>2108</v>
      </c>
      <c r="F22" s="183">
        <v>0.75</v>
      </c>
      <c r="G22" s="311">
        <v>13</v>
      </c>
      <c r="H22" s="183">
        <f t="shared" ref="H22" si="4">D22*E22*F22*G22</f>
        <v>20553</v>
      </c>
      <c r="J22" s="314" t="s">
        <v>326</v>
      </c>
      <c r="K22" s="314" t="str">
        <f t="shared" ref="K22" si="5">IF(ISERROR(SEARCH("#",J22)), J22, "")</f>
        <v xml:space="preserve"> X-SEC. OF UB</v>
      </c>
    </row>
    <row r="23" spans="1:15" s="174" customFormat="1" ht="35.25" customHeight="1" x14ac:dyDescent="0.2">
      <c r="A23" s="315"/>
      <c r="B23" s="172" t="s">
        <v>165</v>
      </c>
      <c r="C23" s="181"/>
      <c r="D23" s="181"/>
      <c r="E23" s="297"/>
      <c r="F23" s="199"/>
      <c r="G23" s="199"/>
      <c r="H23" s="199">
        <f>-SUM(H19:H22)*0.1</f>
        <v>-3111.7125000000001</v>
      </c>
      <c r="I23" s="307"/>
      <c r="J23" s="307"/>
      <c r="K23" s="307"/>
      <c r="L23" s="308"/>
    </row>
    <row r="24" spans="1:15" s="174" customFormat="1" ht="35.1" customHeight="1" x14ac:dyDescent="0.2">
      <c r="A24" s="315"/>
      <c r="B24" s="316"/>
      <c r="C24" s="317"/>
      <c r="D24" s="317"/>
      <c r="E24" s="719" t="s">
        <v>10</v>
      </c>
      <c r="F24" s="719"/>
      <c r="G24" s="719"/>
      <c r="H24" s="318">
        <f>SUM(H19:H23)</f>
        <v>28005.412499999999</v>
      </c>
      <c r="I24" s="307"/>
      <c r="J24" s="307"/>
      <c r="K24" s="307"/>
      <c r="L24" s="308"/>
    </row>
    <row r="25" spans="1:15" s="174" customFormat="1" ht="35.1" customHeight="1" x14ac:dyDescent="0.2">
      <c r="A25" s="347">
        <v>4</v>
      </c>
      <c r="B25" s="309" t="s">
        <v>44</v>
      </c>
      <c r="C25" s="294"/>
      <c r="D25" s="294"/>
      <c r="E25" s="295"/>
      <c r="F25" s="295"/>
      <c r="G25" s="295"/>
      <c r="H25" s="295"/>
      <c r="I25" s="307"/>
      <c r="J25" s="307"/>
      <c r="K25" s="307"/>
      <c r="L25" s="308"/>
    </row>
    <row r="26" spans="1:15" s="323" customFormat="1" ht="21" customHeight="1" x14ac:dyDescent="0.35">
      <c r="A26" s="319"/>
      <c r="B26" s="540" t="s">
        <v>448</v>
      </c>
      <c r="C26" s="181" t="s">
        <v>9</v>
      </c>
      <c r="D26" s="181">
        <v>1</v>
      </c>
      <c r="E26" s="320">
        <f>E19</f>
        <v>422</v>
      </c>
      <c r="F26" s="183">
        <v>0.75</v>
      </c>
      <c r="G26" s="183">
        <v>0.75</v>
      </c>
      <c r="H26" s="183">
        <f t="shared" ref="H26:H27" si="6">D26*E26*F26*G26</f>
        <v>237.375</v>
      </c>
      <c r="I26" s="321"/>
      <c r="J26" s="321"/>
      <c r="K26" s="321"/>
      <c r="L26" s="322"/>
    </row>
    <row r="27" spans="1:15" s="323" customFormat="1" ht="35.25" customHeight="1" x14ac:dyDescent="0.35">
      <c r="A27" s="319"/>
      <c r="B27" s="540" t="s">
        <v>314</v>
      </c>
      <c r="C27" s="181" t="s">
        <v>9</v>
      </c>
      <c r="D27" s="181">
        <v>1</v>
      </c>
      <c r="E27" s="320">
        <f>E21</f>
        <v>93</v>
      </c>
      <c r="F27" s="183">
        <v>0.375</v>
      </c>
      <c r="G27" s="183">
        <v>0.75</v>
      </c>
      <c r="H27" s="183">
        <f t="shared" si="6"/>
        <v>26.15625</v>
      </c>
      <c r="I27" s="321"/>
      <c r="J27" s="321"/>
      <c r="K27" s="321"/>
      <c r="L27" s="322"/>
    </row>
    <row r="28" spans="1:15" s="323" customFormat="1" ht="21" customHeight="1" x14ac:dyDescent="0.35">
      <c r="A28" s="319"/>
      <c r="B28" s="551" t="s">
        <v>431</v>
      </c>
      <c r="C28" s="181" t="s">
        <v>9</v>
      </c>
      <c r="D28" s="181">
        <v>1</v>
      </c>
      <c r="E28" s="320">
        <v>400</v>
      </c>
      <c r="F28" s="183">
        <v>0.75</v>
      </c>
      <c r="G28" s="183">
        <v>1.25</v>
      </c>
      <c r="H28" s="183">
        <f t="shared" ref="H28:H29" si="7">D28*E28*F28*G28</f>
        <v>375</v>
      </c>
      <c r="I28" s="321"/>
      <c r="J28" s="321"/>
      <c r="K28" s="321"/>
      <c r="L28" s="322"/>
    </row>
    <row r="29" spans="1:15" s="323" customFormat="1" ht="35.25" customHeight="1" x14ac:dyDescent="0.35">
      <c r="A29" s="319"/>
      <c r="B29" s="551" t="s">
        <v>523</v>
      </c>
      <c r="C29" s="181" t="s">
        <v>9</v>
      </c>
      <c r="D29" s="181">
        <v>1</v>
      </c>
      <c r="E29" s="320">
        <v>215</v>
      </c>
      <c r="F29" s="183">
        <v>0.75</v>
      </c>
      <c r="G29" s="183">
        <v>1.25</v>
      </c>
      <c r="H29" s="183">
        <f t="shared" si="7"/>
        <v>201.5625</v>
      </c>
      <c r="I29" s="321"/>
      <c r="J29" s="321"/>
      <c r="K29" s="321"/>
      <c r="L29" s="322"/>
    </row>
    <row r="30" spans="1:15" s="323" customFormat="1" ht="35.25" customHeight="1" x14ac:dyDescent="0.35">
      <c r="A30" s="319"/>
      <c r="B30" s="551" t="s">
        <v>539</v>
      </c>
      <c r="C30" s="181" t="s">
        <v>9</v>
      </c>
      <c r="D30" s="181">
        <v>1</v>
      </c>
      <c r="E30" s="320">
        <v>215</v>
      </c>
      <c r="F30" s="183">
        <v>1.5</v>
      </c>
      <c r="G30" s="183">
        <v>0.25</v>
      </c>
      <c r="H30" s="183">
        <f t="shared" ref="H30" si="8">D30*E30*F30*G30</f>
        <v>80.625</v>
      </c>
      <c r="I30" s="321"/>
      <c r="J30" s="321"/>
      <c r="K30" s="321"/>
      <c r="L30" s="322"/>
    </row>
    <row r="31" spans="1:15" s="174" customFormat="1" ht="24" customHeight="1" x14ac:dyDescent="0.35">
      <c r="A31" s="315"/>
      <c r="B31" s="316"/>
      <c r="C31" s="317"/>
      <c r="D31" s="317"/>
      <c r="E31" s="719" t="s">
        <v>10</v>
      </c>
      <c r="F31" s="719"/>
      <c r="G31" s="719"/>
      <c r="H31" s="318">
        <f>SUM(H26:M30)</f>
        <v>920.71875</v>
      </c>
      <c r="I31" s="307" t="s">
        <v>293</v>
      </c>
      <c r="J31" s="307"/>
      <c r="K31" s="307"/>
      <c r="L31" s="308"/>
      <c r="N31" s="323"/>
      <c r="O31" s="323"/>
    </row>
    <row r="32" spans="1:15" s="174" customFormat="1" ht="35.25" customHeight="1" x14ac:dyDescent="0.35">
      <c r="A32" s="293">
        <v>5</v>
      </c>
      <c r="B32" s="309" t="s">
        <v>12</v>
      </c>
      <c r="C32" s="294"/>
      <c r="D32" s="294"/>
      <c r="E32" s="295"/>
      <c r="F32" s="295"/>
      <c r="G32" s="295"/>
      <c r="H32" s="295"/>
      <c r="I32" s="149" t="s">
        <v>294</v>
      </c>
      <c r="J32" s="149">
        <v>24</v>
      </c>
      <c r="K32" s="307"/>
      <c r="L32" s="308"/>
      <c r="N32" s="323"/>
      <c r="O32" s="323"/>
    </row>
    <row r="33" spans="1:15" s="323" customFormat="1" ht="41.25" customHeight="1" x14ac:dyDescent="0.35">
      <c r="A33" s="351"/>
      <c r="B33" s="170"/>
      <c r="C33" s="181"/>
      <c r="D33" s="181"/>
      <c r="E33" s="170"/>
      <c r="F33" s="170"/>
      <c r="G33" s="424"/>
      <c r="H33" s="424"/>
      <c r="I33" s="321" t="s">
        <v>405</v>
      </c>
      <c r="J33" s="321"/>
      <c r="K33" s="321"/>
      <c r="L33" s="322"/>
    </row>
    <row r="34" spans="1:15" s="314" customFormat="1" ht="36" customHeight="1" x14ac:dyDescent="0.25">
      <c r="A34" s="350"/>
      <c r="B34" s="506" t="s">
        <v>498</v>
      </c>
      <c r="C34" s="181" t="s">
        <v>9</v>
      </c>
      <c r="D34" s="181">
        <v>1</v>
      </c>
      <c r="E34" s="181">
        <v>233</v>
      </c>
      <c r="F34" s="170">
        <v>1</v>
      </c>
      <c r="G34" s="507">
        <v>1.25</v>
      </c>
      <c r="H34" s="507">
        <f t="shared" ref="H34" si="9">D34*E34*F34*G34</f>
        <v>291.25</v>
      </c>
      <c r="I34" s="312"/>
      <c r="J34" s="149"/>
      <c r="K34" s="313"/>
      <c r="L34" s="394"/>
    </row>
    <row r="35" spans="1:15" s="314" customFormat="1" ht="36" customHeight="1" x14ac:dyDescent="0.25">
      <c r="A35" s="350"/>
      <c r="B35" s="545" t="s">
        <v>499</v>
      </c>
      <c r="C35" s="181" t="s">
        <v>9</v>
      </c>
      <c r="D35" s="181">
        <v>1</v>
      </c>
      <c r="E35" s="181">
        <v>422</v>
      </c>
      <c r="F35" s="170">
        <v>0.75</v>
      </c>
      <c r="G35" s="480">
        <v>1.5</v>
      </c>
      <c r="H35" s="480">
        <f t="shared" ref="H35" si="10">D35*E35*F35*G35</f>
        <v>474.75</v>
      </c>
      <c r="I35" s="312"/>
      <c r="J35" s="149"/>
      <c r="K35" s="313"/>
      <c r="L35" s="394"/>
    </row>
    <row r="36" spans="1:15" s="314" customFormat="1" ht="36" customHeight="1" x14ac:dyDescent="0.25">
      <c r="A36" s="350"/>
      <c r="B36" s="545" t="s">
        <v>528</v>
      </c>
      <c r="C36" s="181" t="s">
        <v>9</v>
      </c>
      <c r="D36" s="181">
        <v>1</v>
      </c>
      <c r="E36" s="181">
        <v>230</v>
      </c>
      <c r="F36" s="170">
        <v>0.56999999999999995</v>
      </c>
      <c r="G36" s="546">
        <v>1</v>
      </c>
      <c r="H36" s="471">
        <f t="shared" ref="H36" si="11">D36*E36*F36*G36</f>
        <v>131.1</v>
      </c>
      <c r="I36" s="312"/>
      <c r="J36" s="149"/>
      <c r="K36" s="313"/>
      <c r="L36" s="394"/>
    </row>
    <row r="37" spans="1:15" s="174" customFormat="1" ht="41.25" customHeight="1" x14ac:dyDescent="0.2">
      <c r="A37" s="315"/>
      <c r="B37" s="316"/>
      <c r="C37" s="352"/>
      <c r="D37" s="352"/>
      <c r="E37" s="719" t="s">
        <v>10</v>
      </c>
      <c r="F37" s="719"/>
      <c r="G37" s="719"/>
      <c r="H37" s="318">
        <f>SUM(H33:H36)</f>
        <v>897.1</v>
      </c>
      <c r="I37" s="307"/>
      <c r="J37" s="307"/>
      <c r="K37" s="307"/>
      <c r="L37" s="308"/>
    </row>
    <row r="38" spans="1:15" s="174" customFormat="1" ht="41.25" customHeight="1" x14ac:dyDescent="0.2">
      <c r="A38" s="293">
        <v>6</v>
      </c>
      <c r="B38" s="309" t="s">
        <v>43</v>
      </c>
      <c r="C38" s="294"/>
      <c r="D38" s="294"/>
      <c r="E38" s="295"/>
      <c r="F38" s="295"/>
      <c r="G38" s="295"/>
      <c r="H38" s="295"/>
      <c r="I38" s="307"/>
      <c r="J38" s="307"/>
      <c r="K38" s="307"/>
      <c r="L38" s="308"/>
    </row>
    <row r="39" spans="1:15" s="174" customFormat="1" ht="41.25" customHeight="1" x14ac:dyDescent="0.2">
      <c r="A39" s="315"/>
      <c r="B39" s="172" t="s">
        <v>13</v>
      </c>
      <c r="C39" s="181" t="s">
        <v>9</v>
      </c>
      <c r="D39" s="181">
        <v>1</v>
      </c>
      <c r="E39" s="729">
        <v>8256.86</v>
      </c>
      <c r="F39" s="729"/>
      <c r="G39" s="482">
        <v>0.5</v>
      </c>
      <c r="H39" s="199">
        <f>D39*E39*G39</f>
        <v>4128.43</v>
      </c>
      <c r="I39" s="307">
        <f>D39*E39</f>
        <v>8256.86</v>
      </c>
      <c r="J39" s="307"/>
      <c r="K39" s="307"/>
      <c r="L39" s="308"/>
    </row>
    <row r="40" spans="1:15" s="174" customFormat="1" ht="41.25" customHeight="1" x14ac:dyDescent="0.2">
      <c r="A40" s="315"/>
      <c r="B40" s="432" t="s">
        <v>450</v>
      </c>
      <c r="C40" s="181" t="s">
        <v>9</v>
      </c>
      <c r="D40" s="181">
        <v>0</v>
      </c>
      <c r="E40" s="729">
        <v>0</v>
      </c>
      <c r="F40" s="729"/>
      <c r="G40" s="482">
        <v>0.5</v>
      </c>
      <c r="H40" s="199">
        <f>D40*E40*G40</f>
        <v>0</v>
      </c>
      <c r="I40" s="307">
        <f>D40*E40</f>
        <v>0</v>
      </c>
      <c r="J40" s="307"/>
      <c r="K40" s="307"/>
      <c r="L40" s="308"/>
    </row>
    <row r="41" spans="1:15" s="174" customFormat="1" ht="41.25" customHeight="1" thickBot="1" x14ac:dyDescent="0.25">
      <c r="A41" s="327"/>
      <c r="B41" s="328" t="s">
        <v>313</v>
      </c>
      <c r="C41" s="329" t="s">
        <v>9</v>
      </c>
      <c r="D41" s="329">
        <v>1</v>
      </c>
      <c r="E41" s="723"/>
      <c r="F41" s="724"/>
      <c r="G41" s="482">
        <v>0.5</v>
      </c>
      <c r="H41" s="508">
        <f>-D41*E41*G41</f>
        <v>0</v>
      </c>
      <c r="I41" s="330"/>
      <c r="J41" s="330"/>
      <c r="K41" s="330"/>
      <c r="L41" s="331"/>
    </row>
    <row r="42" spans="1:15" s="174" customFormat="1" ht="41.25" customHeight="1" thickTop="1" x14ac:dyDescent="0.35">
      <c r="A42" s="353"/>
      <c r="B42" s="354"/>
      <c r="C42" s="355"/>
      <c r="D42" s="355"/>
      <c r="E42" s="720" t="s">
        <v>10</v>
      </c>
      <c r="F42" s="721"/>
      <c r="G42" s="722"/>
      <c r="H42" s="356">
        <f>SUM(H39:H41)</f>
        <v>4128.43</v>
      </c>
      <c r="O42" s="174">
        <f>(1/2 *1*0.5)</f>
        <v>0.25</v>
      </c>
    </row>
    <row r="43" spans="1:15" s="174" customFormat="1" ht="18.75" x14ac:dyDescent="0.25">
      <c r="A43" s="357">
        <v>7</v>
      </c>
      <c r="B43" s="358" t="s">
        <v>14</v>
      </c>
      <c r="C43" s="359"/>
      <c r="D43" s="359"/>
      <c r="E43" s="360"/>
      <c r="F43" s="360"/>
      <c r="G43" s="361"/>
      <c r="H43" s="362"/>
    </row>
    <row r="44" spans="1:15" s="323" customFormat="1" ht="41.25" customHeight="1" x14ac:dyDescent="0.35">
      <c r="A44" s="363"/>
      <c r="B44" s="333" t="s">
        <v>15</v>
      </c>
      <c r="C44" s="324" t="s">
        <v>9</v>
      </c>
      <c r="D44" s="324">
        <v>2</v>
      </c>
      <c r="E44" s="364">
        <v>50</v>
      </c>
      <c r="F44" s="365">
        <v>4</v>
      </c>
      <c r="G44" s="366">
        <v>0.5</v>
      </c>
      <c r="H44" s="367">
        <f>D44*E44*F44*G44</f>
        <v>200</v>
      </c>
      <c r="I44" s="323" t="s">
        <v>411</v>
      </c>
    </row>
    <row r="45" spans="1:15" s="323" customFormat="1" ht="21" x14ac:dyDescent="0.35">
      <c r="A45" s="363"/>
      <c r="B45" s="333" t="s">
        <v>16</v>
      </c>
      <c r="C45" s="324" t="s">
        <v>9</v>
      </c>
      <c r="D45" s="324">
        <v>40</v>
      </c>
      <c r="E45" s="364">
        <v>4</v>
      </c>
      <c r="F45" s="365"/>
      <c r="G45" s="366">
        <v>0.25</v>
      </c>
      <c r="H45" s="367">
        <f>D45*E45*G45</f>
        <v>40</v>
      </c>
      <c r="I45" s="323" t="s">
        <v>412</v>
      </c>
    </row>
    <row r="46" spans="1:15" s="323" customFormat="1" ht="54.75" customHeight="1" x14ac:dyDescent="0.35">
      <c r="A46" s="363"/>
      <c r="B46" s="333" t="s">
        <v>17</v>
      </c>
      <c r="C46" s="324" t="s">
        <v>9</v>
      </c>
      <c r="D46" s="324">
        <v>4</v>
      </c>
      <c r="E46" s="364">
        <v>4</v>
      </c>
      <c r="F46" s="365">
        <v>4</v>
      </c>
      <c r="G46" s="366">
        <v>0.5</v>
      </c>
      <c r="H46" s="367">
        <f>D46*E46*F46*G46</f>
        <v>32</v>
      </c>
      <c r="I46" s="323" t="s">
        <v>413</v>
      </c>
    </row>
    <row r="47" spans="1:15" s="174" customFormat="1" ht="35.25" customHeight="1" x14ac:dyDescent="0.35">
      <c r="A47" s="353"/>
      <c r="B47" s="354"/>
      <c r="C47" s="355"/>
      <c r="D47" s="355"/>
      <c r="E47" s="720" t="s">
        <v>10</v>
      </c>
      <c r="F47" s="721"/>
      <c r="G47" s="722"/>
      <c r="H47" s="356">
        <f>SUM(H44:H46)</f>
        <v>272</v>
      </c>
    </row>
    <row r="48" spans="1:15" s="174" customFormat="1" ht="41.25" customHeight="1" x14ac:dyDescent="0.25">
      <c r="A48" s="357">
        <v>8</v>
      </c>
      <c r="B48" s="358" t="s">
        <v>122</v>
      </c>
      <c r="C48" s="359"/>
      <c r="D48" s="359"/>
      <c r="E48" s="360"/>
      <c r="F48" s="360"/>
      <c r="G48" s="361"/>
      <c r="H48" s="362"/>
    </row>
    <row r="49" spans="1:8" s="174" customFormat="1" ht="23.25" customHeight="1" x14ac:dyDescent="0.2">
      <c r="A49" s="353"/>
      <c r="B49" s="333" t="s">
        <v>315</v>
      </c>
      <c r="C49" s="324" t="s">
        <v>18</v>
      </c>
      <c r="D49" s="324">
        <v>2</v>
      </c>
      <c r="E49" s="364">
        <f>E19</f>
        <v>422</v>
      </c>
      <c r="F49" s="365"/>
      <c r="G49" s="366">
        <v>13</v>
      </c>
      <c r="H49" s="367">
        <f>D49*E49*G49</f>
        <v>10972</v>
      </c>
    </row>
    <row r="50" spans="1:8" s="174" customFormat="1" ht="35.25" customHeight="1" x14ac:dyDescent="0.2">
      <c r="A50" s="353"/>
      <c r="B50" s="333" t="s">
        <v>29</v>
      </c>
      <c r="C50" s="324" t="s">
        <v>18</v>
      </c>
      <c r="D50" s="324">
        <v>2</v>
      </c>
      <c r="E50" s="364">
        <f t="shared" ref="E50:E51" si="12">E20</f>
        <v>615</v>
      </c>
      <c r="F50" s="365"/>
      <c r="G50" s="366">
        <v>13</v>
      </c>
      <c r="H50" s="367">
        <f t="shared" ref="H50" si="13">D50*E50*G50</f>
        <v>15990</v>
      </c>
    </row>
    <row r="51" spans="1:8" s="174" customFormat="1" ht="35.25" customHeight="1" x14ac:dyDescent="0.2">
      <c r="A51" s="353"/>
      <c r="B51" s="333" t="s">
        <v>425</v>
      </c>
      <c r="C51" s="324" t="s">
        <v>18</v>
      </c>
      <c r="D51" s="324">
        <v>2</v>
      </c>
      <c r="E51" s="364">
        <f t="shared" si="12"/>
        <v>93</v>
      </c>
      <c r="F51" s="365"/>
      <c r="G51" s="366">
        <v>13</v>
      </c>
      <c r="H51" s="367">
        <f t="shared" ref="H51" si="14">D51*E51*G51</f>
        <v>2418</v>
      </c>
    </row>
    <row r="52" spans="1:8" s="174" customFormat="1" ht="23.25" customHeight="1" x14ac:dyDescent="0.2">
      <c r="A52" s="353"/>
      <c r="B52" s="333" t="s">
        <v>28</v>
      </c>
      <c r="C52" s="324"/>
      <c r="D52" s="324"/>
      <c r="E52" s="364"/>
      <c r="F52" s="365"/>
      <c r="G52" s="366"/>
      <c r="H52" s="367"/>
    </row>
    <row r="53" spans="1:8" s="174" customFormat="1" ht="35.25" customHeight="1" x14ac:dyDescent="0.2">
      <c r="A53" s="353"/>
      <c r="B53" s="333" t="s">
        <v>165</v>
      </c>
      <c r="C53" s="324"/>
      <c r="D53" s="324"/>
      <c r="E53" s="364"/>
      <c r="F53" s="365"/>
      <c r="G53" s="366"/>
      <c r="H53" s="367">
        <f>-(SUM(H49:M51)*0.12)</f>
        <v>-3525.6</v>
      </c>
    </row>
    <row r="54" spans="1:8" s="174" customFormat="1" ht="41.25" customHeight="1" x14ac:dyDescent="0.35">
      <c r="A54" s="353"/>
      <c r="B54" s="354"/>
      <c r="C54" s="355"/>
      <c r="D54" s="355"/>
      <c r="E54" s="720" t="s">
        <v>26</v>
      </c>
      <c r="F54" s="721"/>
      <c r="G54" s="722"/>
      <c r="H54" s="356">
        <f>SUM(H49:H53)</f>
        <v>25854.400000000001</v>
      </c>
    </row>
    <row r="55" spans="1:8" s="174" customFormat="1" ht="18.75" customHeight="1" x14ac:dyDescent="0.25">
      <c r="A55" s="357">
        <v>9</v>
      </c>
      <c r="B55" s="358" t="s">
        <v>27</v>
      </c>
      <c r="C55" s="359"/>
      <c r="D55" s="359"/>
      <c r="E55" s="360"/>
      <c r="F55" s="360"/>
      <c r="G55" s="361"/>
      <c r="H55" s="362"/>
    </row>
    <row r="56" spans="1:8" s="174" customFormat="1" ht="21" x14ac:dyDescent="0.2">
      <c r="A56" s="357"/>
      <c r="B56" s="333"/>
      <c r="C56" s="324" t="s">
        <v>18</v>
      </c>
      <c r="D56" s="324">
        <v>1</v>
      </c>
      <c r="E56" s="364">
        <f>E39+E40-E41</f>
        <v>8256.86</v>
      </c>
      <c r="F56" s="365"/>
      <c r="G56" s="366"/>
      <c r="H56" s="367">
        <f>D56*E56</f>
        <v>8256.86</v>
      </c>
    </row>
    <row r="57" spans="1:8" s="174" customFormat="1" ht="23.25" x14ac:dyDescent="0.35">
      <c r="A57" s="353"/>
      <c r="B57" s="354"/>
      <c r="C57" s="355"/>
      <c r="D57" s="355"/>
      <c r="E57" s="720" t="s">
        <v>26</v>
      </c>
      <c r="F57" s="721"/>
      <c r="G57" s="722"/>
      <c r="H57" s="356">
        <f>SUM(H56:H56)</f>
        <v>8256.86</v>
      </c>
    </row>
    <row r="58" spans="1:8" s="174" customFormat="1" ht="18.75" customHeight="1" x14ac:dyDescent="0.25">
      <c r="A58" s="357">
        <v>10</v>
      </c>
      <c r="B58" s="358" t="s">
        <v>182</v>
      </c>
      <c r="C58" s="359"/>
      <c r="D58" s="359"/>
      <c r="E58" s="360"/>
      <c r="F58" s="360"/>
      <c r="G58" s="361"/>
      <c r="H58" s="362"/>
    </row>
    <row r="59" spans="1:8" s="174" customFormat="1" ht="23.25" x14ac:dyDescent="0.2">
      <c r="A59" s="353"/>
      <c r="B59" s="333"/>
      <c r="C59" s="324" t="s">
        <v>9</v>
      </c>
      <c r="D59" s="324">
        <v>1</v>
      </c>
      <c r="E59" s="324">
        <f>E39</f>
        <v>8256.86</v>
      </c>
      <c r="F59" s="365"/>
      <c r="G59" s="366">
        <v>0.5</v>
      </c>
      <c r="H59" s="367">
        <f>D59*E59*G59</f>
        <v>4128.43</v>
      </c>
    </row>
    <row r="60" spans="1:8" s="174" customFormat="1" ht="23.25" x14ac:dyDescent="0.35">
      <c r="A60" s="353"/>
      <c r="B60" s="354"/>
      <c r="C60" s="355"/>
      <c r="D60" s="355"/>
      <c r="E60" s="720" t="s">
        <v>26</v>
      </c>
      <c r="F60" s="721"/>
      <c r="G60" s="722"/>
      <c r="H60" s="356">
        <f>SUM(H59:H59)</f>
        <v>4128.43</v>
      </c>
    </row>
    <row r="61" spans="1:8" s="174" customFormat="1" ht="18.75" customHeight="1" x14ac:dyDescent="0.25">
      <c r="A61" s="357">
        <v>11</v>
      </c>
      <c r="B61" s="358" t="s">
        <v>429</v>
      </c>
      <c r="C61" s="359"/>
      <c r="D61" s="359"/>
      <c r="E61" s="360"/>
      <c r="F61" s="360"/>
      <c r="G61" s="361"/>
      <c r="H61" s="362"/>
    </row>
    <row r="62" spans="1:8" s="174" customFormat="1" ht="23.25" x14ac:dyDescent="0.2">
      <c r="A62" s="353"/>
      <c r="B62" s="333"/>
      <c r="C62" s="324" t="s">
        <v>9</v>
      </c>
      <c r="D62" s="324">
        <v>1</v>
      </c>
      <c r="E62" s="324">
        <f>E59</f>
        <v>8256.86</v>
      </c>
      <c r="F62" s="365"/>
      <c r="G62" s="366">
        <v>0.16</v>
      </c>
      <c r="H62" s="367">
        <f>D62*E62*G62</f>
        <v>1321.0976000000001</v>
      </c>
    </row>
    <row r="63" spans="1:8" s="174" customFormat="1" ht="23.25" x14ac:dyDescent="0.35">
      <c r="A63" s="353"/>
      <c r="B63" s="354"/>
      <c r="C63" s="355"/>
      <c r="D63" s="355"/>
      <c r="E63" s="720" t="s">
        <v>26</v>
      </c>
      <c r="F63" s="721"/>
      <c r="G63" s="722"/>
      <c r="H63" s="356">
        <f>SUM(H62:H62)</f>
        <v>1321.0976000000001</v>
      </c>
    </row>
    <row r="64" spans="1:8" s="174" customFormat="1" ht="18.75" customHeight="1" x14ac:dyDescent="0.25">
      <c r="A64" s="357">
        <v>12</v>
      </c>
      <c r="B64" s="358" t="s">
        <v>428</v>
      </c>
      <c r="C64" s="359"/>
      <c r="D64" s="359"/>
      <c r="E64" s="360"/>
      <c r="F64" s="360"/>
      <c r="G64" s="361"/>
      <c r="H64" s="362"/>
    </row>
    <row r="65" spans="1:8" s="174" customFormat="1" ht="23.25" x14ac:dyDescent="0.2">
      <c r="A65" s="353"/>
      <c r="B65" s="333"/>
      <c r="C65" s="324" t="s">
        <v>9</v>
      </c>
      <c r="D65" s="324">
        <v>1</v>
      </c>
      <c r="E65" s="324">
        <f>E59</f>
        <v>8256.86</v>
      </c>
      <c r="F65" s="365"/>
      <c r="G65" s="366">
        <v>0.25</v>
      </c>
      <c r="H65" s="367">
        <f>D65*E65*G65</f>
        <v>2064.2150000000001</v>
      </c>
    </row>
    <row r="66" spans="1:8" s="174" customFormat="1" ht="23.25" x14ac:dyDescent="0.35">
      <c r="A66" s="353"/>
      <c r="B66" s="354"/>
      <c r="C66" s="355"/>
      <c r="D66" s="355"/>
      <c r="E66" s="720" t="s">
        <v>26</v>
      </c>
      <c r="F66" s="721"/>
      <c r="G66" s="722"/>
      <c r="H66" s="356">
        <f>SUM(H65:H65)</f>
        <v>2064.2150000000001</v>
      </c>
    </row>
    <row r="67" spans="1:8" s="174" customFormat="1" ht="18.75" x14ac:dyDescent="0.2">
      <c r="A67" s="341">
        <v>13</v>
      </c>
      <c r="B67" s="342" t="s">
        <v>590</v>
      </c>
      <c r="C67" s="343"/>
      <c r="D67" s="343"/>
      <c r="E67" s="344"/>
      <c r="F67" s="344"/>
      <c r="G67" s="345"/>
      <c r="H67" s="346"/>
    </row>
    <row r="68" spans="1:8" s="174" customFormat="1" ht="23.25" x14ac:dyDescent="0.2">
      <c r="A68" s="332"/>
      <c r="B68" s="333" t="s">
        <v>591</v>
      </c>
      <c r="C68" s="324" t="s">
        <v>18</v>
      </c>
      <c r="D68" s="324">
        <v>6</v>
      </c>
      <c r="E68" s="334">
        <v>6</v>
      </c>
      <c r="F68" s="335"/>
      <c r="G68" s="336">
        <v>6</v>
      </c>
      <c r="H68" s="337">
        <f>D68*E68*G68</f>
        <v>216</v>
      </c>
    </row>
    <row r="69" spans="1:8" s="174" customFormat="1" ht="23.25" x14ac:dyDescent="0.2">
      <c r="A69" s="332"/>
      <c r="B69" s="333" t="s">
        <v>592</v>
      </c>
      <c r="C69" s="324" t="s">
        <v>18</v>
      </c>
      <c r="D69" s="324">
        <v>6</v>
      </c>
      <c r="E69" s="334">
        <v>4.5</v>
      </c>
      <c r="F69" s="335"/>
      <c r="G69" s="336">
        <v>6</v>
      </c>
      <c r="H69" s="337">
        <f>D69*E69*G69</f>
        <v>162</v>
      </c>
    </row>
    <row r="70" spans="1:8" s="174" customFormat="1" ht="23.25" x14ac:dyDescent="0.2">
      <c r="A70" s="332"/>
      <c r="B70" s="333" t="s">
        <v>593</v>
      </c>
      <c r="C70" s="324" t="s">
        <v>18</v>
      </c>
      <c r="D70" s="324">
        <v>2</v>
      </c>
      <c r="E70" s="334">
        <v>4</v>
      </c>
      <c r="F70" s="335"/>
      <c r="G70" s="336">
        <v>6</v>
      </c>
      <c r="H70" s="337">
        <f>D70*E70*G70</f>
        <v>48</v>
      </c>
    </row>
    <row r="71" spans="1:8" s="174" customFormat="1" ht="23.25" x14ac:dyDescent="0.2">
      <c r="A71" s="332"/>
      <c r="B71" s="333" t="s">
        <v>594</v>
      </c>
      <c r="C71" s="324" t="s">
        <v>18</v>
      </c>
      <c r="D71" s="324">
        <v>82</v>
      </c>
      <c r="E71" s="334">
        <v>2</v>
      </c>
      <c r="F71" s="335"/>
      <c r="G71" s="336">
        <v>6</v>
      </c>
      <c r="H71" s="337">
        <f>D71*E71*G71</f>
        <v>984</v>
      </c>
    </row>
    <row r="72" spans="1:8" s="174" customFormat="1" ht="23.25" x14ac:dyDescent="0.2">
      <c r="A72" s="332"/>
      <c r="B72" s="338"/>
      <c r="C72" s="339"/>
      <c r="D72" s="339"/>
      <c r="E72" s="716" t="s">
        <v>26</v>
      </c>
      <c r="F72" s="717"/>
      <c r="G72" s="718"/>
      <c r="H72" s="340">
        <f>SUM(H68:H71)</f>
        <v>1410</v>
      </c>
    </row>
    <row r="73" spans="1:8" s="174" customFormat="1" ht="18.75" x14ac:dyDescent="0.2">
      <c r="A73" s="341">
        <v>14</v>
      </c>
      <c r="B73" s="342" t="s">
        <v>595</v>
      </c>
      <c r="C73" s="343"/>
      <c r="D73" s="343"/>
      <c r="E73" s="344"/>
      <c r="F73" s="344"/>
      <c r="G73" s="345"/>
      <c r="H73" s="346"/>
    </row>
    <row r="74" spans="1:8" s="174" customFormat="1" ht="23.25" x14ac:dyDescent="0.2">
      <c r="A74" s="332"/>
      <c r="B74" s="333" t="s">
        <v>596</v>
      </c>
      <c r="C74" s="324" t="s">
        <v>18</v>
      </c>
      <c r="D74" s="324">
        <v>1</v>
      </c>
      <c r="E74" s="334">
        <v>6</v>
      </c>
      <c r="G74" s="335">
        <v>8</v>
      </c>
      <c r="H74" s="337">
        <f>D74*E74*G74</f>
        <v>48</v>
      </c>
    </row>
    <row r="75" spans="1:8" s="174" customFormat="1" ht="23.25" x14ac:dyDescent="0.2">
      <c r="A75" s="332"/>
      <c r="B75" s="333" t="s">
        <v>597</v>
      </c>
      <c r="C75" s="324" t="s">
        <v>18</v>
      </c>
      <c r="D75" s="324">
        <v>14</v>
      </c>
      <c r="E75" s="334">
        <v>4</v>
      </c>
      <c r="G75" s="335">
        <v>8</v>
      </c>
      <c r="H75" s="337">
        <f t="shared" ref="H75:H79" si="15">D75*E75*G75</f>
        <v>448</v>
      </c>
    </row>
    <row r="76" spans="1:8" s="174" customFormat="1" ht="23.25" x14ac:dyDescent="0.2">
      <c r="A76" s="332"/>
      <c r="B76" s="333" t="s">
        <v>598</v>
      </c>
      <c r="C76" s="324" t="s">
        <v>18</v>
      </c>
      <c r="D76" s="324">
        <v>5</v>
      </c>
      <c r="E76" s="334">
        <v>3.5</v>
      </c>
      <c r="G76" s="335">
        <v>8</v>
      </c>
      <c r="H76" s="337">
        <f t="shared" si="15"/>
        <v>140</v>
      </c>
    </row>
    <row r="77" spans="1:8" s="174" customFormat="1" ht="23.25" x14ac:dyDescent="0.2">
      <c r="A77" s="332"/>
      <c r="B77" s="333" t="s">
        <v>599</v>
      </c>
      <c r="C77" s="324" t="s">
        <v>18</v>
      </c>
      <c r="D77" s="324">
        <v>3</v>
      </c>
      <c r="E77" s="334">
        <v>3</v>
      </c>
      <c r="G77" s="335">
        <v>8</v>
      </c>
      <c r="H77" s="337">
        <f t="shared" si="15"/>
        <v>72</v>
      </c>
    </row>
    <row r="78" spans="1:8" s="174" customFormat="1" ht="23.25" x14ac:dyDescent="0.2">
      <c r="A78" s="332"/>
      <c r="B78" s="333" t="s">
        <v>600</v>
      </c>
      <c r="C78" s="324" t="s">
        <v>18</v>
      </c>
      <c r="D78" s="324">
        <v>8</v>
      </c>
      <c r="E78" s="334">
        <v>2.5</v>
      </c>
      <c r="G78" s="335">
        <v>8</v>
      </c>
      <c r="H78" s="337">
        <f t="shared" si="15"/>
        <v>160</v>
      </c>
    </row>
    <row r="79" spans="1:8" s="174" customFormat="1" ht="23.25" x14ac:dyDescent="0.2">
      <c r="A79" s="332"/>
      <c r="B79" s="333" t="s">
        <v>601</v>
      </c>
      <c r="C79" s="324" t="s">
        <v>18</v>
      </c>
      <c r="D79" s="324">
        <v>1</v>
      </c>
      <c r="E79" s="334"/>
      <c r="G79" s="335"/>
      <c r="H79" s="337">
        <f t="shared" si="15"/>
        <v>0</v>
      </c>
    </row>
    <row r="80" spans="1:8" s="174" customFormat="1" ht="23.25" x14ac:dyDescent="0.2">
      <c r="A80" s="332"/>
      <c r="B80" s="333"/>
      <c r="C80" s="324"/>
      <c r="D80" s="324"/>
      <c r="E80" s="334"/>
      <c r="F80" s="335"/>
      <c r="G80" s="336"/>
      <c r="H80" s="337"/>
    </row>
    <row r="81" spans="1:8" s="174" customFormat="1" ht="23.25" x14ac:dyDescent="0.2">
      <c r="A81" s="332"/>
      <c r="B81" s="338"/>
      <c r="C81" s="339"/>
      <c r="D81" s="339"/>
      <c r="E81" s="716" t="s">
        <v>26</v>
      </c>
      <c r="F81" s="717"/>
      <c r="G81" s="718"/>
      <c r="H81" s="340">
        <f>SUM(H74:H80)</f>
        <v>868</v>
      </c>
    </row>
    <row r="82" spans="1:8" s="174" customFormat="1" ht="18.75" x14ac:dyDescent="0.2">
      <c r="A82" s="341">
        <v>15</v>
      </c>
      <c r="B82" s="342" t="s">
        <v>602</v>
      </c>
      <c r="C82" s="343"/>
      <c r="D82" s="343"/>
      <c r="E82" s="344"/>
      <c r="F82" s="344"/>
      <c r="G82" s="345"/>
      <c r="H82" s="346"/>
    </row>
    <row r="83" spans="1:8" s="174" customFormat="1" ht="23.25" x14ac:dyDescent="0.2">
      <c r="A83" s="332"/>
      <c r="B83" s="333" t="s">
        <v>605</v>
      </c>
      <c r="C83" s="324" t="s">
        <v>18</v>
      </c>
      <c r="D83" s="324">
        <v>1</v>
      </c>
      <c r="E83" s="334">
        <v>185</v>
      </c>
      <c r="G83" s="335">
        <v>8</v>
      </c>
      <c r="H83" s="337">
        <f>D83*E83*G83</f>
        <v>1480</v>
      </c>
    </row>
    <row r="84" spans="1:8" s="174" customFormat="1" ht="23.25" x14ac:dyDescent="0.2">
      <c r="A84" s="332"/>
      <c r="B84" s="338"/>
      <c r="C84" s="339"/>
      <c r="D84" s="339"/>
      <c r="E84" s="716" t="s">
        <v>26</v>
      </c>
      <c r="F84" s="717"/>
      <c r="G84" s="718"/>
      <c r="H84" s="340">
        <f>SUM(H83:H83)</f>
        <v>1480</v>
      </c>
    </row>
    <row r="85" spans="1:8" s="174" customFormat="1" ht="18.75" x14ac:dyDescent="0.2">
      <c r="A85" s="341">
        <v>16</v>
      </c>
      <c r="B85" s="342" t="s">
        <v>606</v>
      </c>
      <c r="C85" s="343"/>
      <c r="D85" s="343"/>
      <c r="E85" s="344"/>
      <c r="F85" s="344"/>
      <c r="G85" s="345"/>
      <c r="H85" s="346"/>
    </row>
    <row r="86" spans="1:8" s="174" customFormat="1" ht="23.25" x14ac:dyDescent="0.2">
      <c r="A86" s="332"/>
      <c r="B86" s="333" t="s">
        <v>607</v>
      </c>
      <c r="C86" s="324" t="s">
        <v>18</v>
      </c>
      <c r="D86" s="324">
        <v>1</v>
      </c>
      <c r="E86" s="334">
        <v>382</v>
      </c>
      <c r="G86" s="335">
        <v>18.25</v>
      </c>
      <c r="H86" s="337">
        <f>D86*E86*G86</f>
        <v>6971.5</v>
      </c>
    </row>
    <row r="87" spans="1:8" s="174" customFormat="1" ht="23.25" x14ac:dyDescent="0.2">
      <c r="A87" s="332"/>
      <c r="B87" s="333" t="s">
        <v>609</v>
      </c>
      <c r="C87" s="324" t="s">
        <v>18</v>
      </c>
      <c r="D87" s="324">
        <v>1</v>
      </c>
      <c r="E87" s="334">
        <f>Mumty!E30</f>
        <v>144</v>
      </c>
      <c r="G87" s="335">
        <v>4.5</v>
      </c>
      <c r="H87" s="337">
        <f>D87*E87*G87</f>
        <v>648</v>
      </c>
    </row>
    <row r="88" spans="1:8" s="174" customFormat="1" ht="23.25" x14ac:dyDescent="0.2">
      <c r="A88" s="332"/>
      <c r="B88" s="338"/>
      <c r="C88" s="339"/>
      <c r="D88" s="339"/>
      <c r="E88" s="716" t="s">
        <v>26</v>
      </c>
      <c r="F88" s="717"/>
      <c r="G88" s="718"/>
      <c r="H88" s="340">
        <f>SUM(H86:H87)</f>
        <v>7619.5</v>
      </c>
    </row>
    <row r="89" spans="1:8" s="174" customFormat="1" ht="18.75" x14ac:dyDescent="0.2">
      <c r="A89" s="341">
        <v>17</v>
      </c>
      <c r="B89" s="342" t="s">
        <v>666</v>
      </c>
      <c r="C89" s="343"/>
      <c r="D89" s="343"/>
      <c r="E89" s="344"/>
      <c r="F89" s="344"/>
      <c r="G89" s="345"/>
      <c r="H89" s="346"/>
    </row>
    <row r="90" spans="1:8" s="174" customFormat="1" ht="23.25" x14ac:dyDescent="0.2">
      <c r="A90" s="332"/>
      <c r="B90" s="333"/>
      <c r="C90" s="324"/>
      <c r="D90" s="324"/>
      <c r="E90" s="334"/>
      <c r="G90" s="335"/>
      <c r="H90" s="337"/>
    </row>
    <row r="91" spans="1:8" s="174" customFormat="1" ht="23.25" x14ac:dyDescent="0.2">
      <c r="A91" s="332"/>
      <c r="B91" s="333" t="s">
        <v>667</v>
      </c>
      <c r="C91" s="324" t="s">
        <v>18</v>
      </c>
      <c r="D91" s="324">
        <v>1</v>
      </c>
      <c r="E91" s="334">
        <f>E56</f>
        <v>8256.86</v>
      </c>
      <c r="G91" s="335"/>
      <c r="H91" s="337">
        <f>D91*E91</f>
        <v>8256.86</v>
      </c>
    </row>
    <row r="92" spans="1:8" s="174" customFormat="1" ht="23.25" x14ac:dyDescent="0.2">
      <c r="A92" s="332"/>
      <c r="B92" s="338"/>
      <c r="C92" s="339"/>
      <c r="D92" s="339"/>
      <c r="E92" s="716" t="s">
        <v>26</v>
      </c>
      <c r="F92" s="717"/>
      <c r="G92" s="718"/>
      <c r="H92" s="340">
        <f>SUM(H90:H91)</f>
        <v>8256.86</v>
      </c>
    </row>
    <row r="93" spans="1:8" s="174" customFormat="1" ht="18.75" x14ac:dyDescent="0.2">
      <c r="A93" s="341">
        <v>17</v>
      </c>
      <c r="B93" s="342" t="s">
        <v>669</v>
      </c>
      <c r="C93" s="343"/>
      <c r="D93" s="343"/>
      <c r="E93" s="344"/>
      <c r="F93" s="344"/>
      <c r="G93" s="345"/>
      <c r="H93" s="346"/>
    </row>
    <row r="94" spans="1:8" s="174" customFormat="1" ht="23.25" x14ac:dyDescent="0.2">
      <c r="A94" s="332"/>
      <c r="B94" s="333"/>
      <c r="C94" s="324"/>
      <c r="D94" s="324"/>
      <c r="E94" s="334"/>
      <c r="G94" s="335"/>
      <c r="H94" s="337"/>
    </row>
    <row r="95" spans="1:8" s="174" customFormat="1" ht="23.25" x14ac:dyDescent="0.2">
      <c r="A95" s="332"/>
      <c r="B95" s="333" t="s">
        <v>670</v>
      </c>
      <c r="C95" s="324" t="s">
        <v>18</v>
      </c>
      <c r="D95" s="324">
        <v>1</v>
      </c>
      <c r="E95" s="334">
        <v>13517</v>
      </c>
      <c r="G95" s="335"/>
      <c r="H95" s="337">
        <f>D95*E95</f>
        <v>13517</v>
      </c>
    </row>
    <row r="96" spans="1:8" s="174" customFormat="1" ht="23.25" x14ac:dyDescent="0.2">
      <c r="A96" s="332"/>
      <c r="B96" s="338"/>
      <c r="C96" s="339"/>
      <c r="D96" s="339"/>
      <c r="E96" s="716" t="s">
        <v>26</v>
      </c>
      <c r="F96" s="717"/>
      <c r="G96" s="718"/>
      <c r="H96" s="340">
        <f>SUM(H94:H95)</f>
        <v>13517</v>
      </c>
    </row>
    <row r="97" spans="1:4" s="174" customFormat="1" x14ac:dyDescent="0.2">
      <c r="A97" s="188"/>
      <c r="B97" s="189"/>
      <c r="C97" s="190"/>
      <c r="D97" s="190"/>
    </row>
    <row r="98" spans="1:4" s="174" customFormat="1" x14ac:dyDescent="0.2">
      <c r="A98" s="188"/>
      <c r="B98" s="189"/>
      <c r="C98" s="190"/>
      <c r="D98" s="190"/>
    </row>
    <row r="99" spans="1:4" s="174" customFormat="1" x14ac:dyDescent="0.2">
      <c r="A99" s="188"/>
      <c r="B99" s="189"/>
      <c r="C99" s="190"/>
      <c r="D99" s="190"/>
    </row>
    <row r="100" spans="1:4" s="174" customFormat="1" x14ac:dyDescent="0.2">
      <c r="A100" s="188"/>
      <c r="B100" s="189"/>
      <c r="C100" s="190"/>
      <c r="D100" s="190"/>
    </row>
    <row r="101" spans="1:4" s="174" customFormat="1" x14ac:dyDescent="0.2">
      <c r="A101" s="188"/>
      <c r="B101" s="189"/>
      <c r="C101" s="190"/>
      <c r="D101" s="190"/>
    </row>
    <row r="102" spans="1:4" s="174" customFormat="1" x14ac:dyDescent="0.2">
      <c r="A102" s="188"/>
      <c r="B102" s="189"/>
      <c r="C102" s="190"/>
      <c r="D102" s="190"/>
    </row>
    <row r="103" spans="1:4" s="174" customFormat="1" x14ac:dyDescent="0.2">
      <c r="A103" s="188"/>
      <c r="B103" s="189"/>
      <c r="C103" s="190"/>
      <c r="D103" s="190"/>
    </row>
    <row r="104" spans="1:4" s="174" customFormat="1" x14ac:dyDescent="0.2">
      <c r="A104" s="188"/>
      <c r="B104" s="189"/>
      <c r="C104" s="190"/>
      <c r="D104" s="190"/>
    </row>
    <row r="105" spans="1:4" s="174" customFormat="1" x14ac:dyDescent="0.2">
      <c r="A105" s="188"/>
      <c r="B105" s="189"/>
      <c r="C105" s="190"/>
      <c r="D105" s="190"/>
    </row>
    <row r="106" spans="1:4" s="174" customFormat="1" x14ac:dyDescent="0.2">
      <c r="A106" s="188"/>
      <c r="B106" s="189"/>
      <c r="C106" s="190"/>
      <c r="D106" s="190"/>
    </row>
    <row r="107" spans="1:4" s="174" customFormat="1" x14ac:dyDescent="0.2">
      <c r="A107" s="188"/>
      <c r="B107" s="189"/>
      <c r="C107" s="190"/>
      <c r="D107" s="190"/>
    </row>
    <row r="108" spans="1:4" s="174" customFormat="1" x14ac:dyDescent="0.2">
      <c r="A108" s="188"/>
      <c r="B108" s="189"/>
      <c r="C108" s="190"/>
      <c r="D108" s="190"/>
    </row>
    <row r="109" spans="1:4" s="174" customFormat="1" x14ac:dyDescent="0.2">
      <c r="A109" s="188"/>
      <c r="B109" s="189"/>
      <c r="C109" s="190"/>
      <c r="D109" s="190"/>
    </row>
    <row r="110" spans="1:4" s="174" customFormat="1" x14ac:dyDescent="0.2">
      <c r="A110" s="188"/>
      <c r="B110" s="189"/>
      <c r="C110" s="190"/>
      <c r="D110" s="190"/>
    </row>
    <row r="111" spans="1:4" s="174" customFormat="1" x14ac:dyDescent="0.2">
      <c r="A111" s="188"/>
      <c r="B111" s="189"/>
      <c r="C111" s="190"/>
      <c r="D111" s="190"/>
    </row>
    <row r="112" spans="1:4" s="174" customFormat="1" x14ac:dyDescent="0.2">
      <c r="A112" s="188"/>
      <c r="B112" s="189"/>
      <c r="C112" s="190"/>
      <c r="D112" s="190"/>
    </row>
    <row r="113" spans="1:4" s="174" customFormat="1" x14ac:dyDescent="0.2">
      <c r="A113" s="188"/>
      <c r="B113" s="189"/>
      <c r="C113" s="190"/>
      <c r="D113" s="190"/>
    </row>
    <row r="114" spans="1:4" s="174" customFormat="1" x14ac:dyDescent="0.2">
      <c r="A114" s="188"/>
      <c r="B114" s="189"/>
      <c r="C114" s="190"/>
      <c r="D114" s="190"/>
    </row>
    <row r="115" spans="1:4" s="174" customFormat="1" x14ac:dyDescent="0.2">
      <c r="A115" s="188"/>
      <c r="B115" s="189"/>
      <c r="C115" s="190"/>
      <c r="D115" s="190"/>
    </row>
    <row r="116" spans="1:4" s="174" customFormat="1" x14ac:dyDescent="0.2">
      <c r="A116" s="188"/>
      <c r="B116" s="189"/>
      <c r="C116" s="190"/>
      <c r="D116" s="190"/>
    </row>
    <row r="117" spans="1:4" s="174" customFormat="1" x14ac:dyDescent="0.2">
      <c r="A117" s="188"/>
      <c r="B117" s="189"/>
      <c r="C117" s="190"/>
      <c r="D117" s="190"/>
    </row>
    <row r="118" spans="1:4" s="174" customFormat="1" x14ac:dyDescent="0.2">
      <c r="A118" s="188"/>
      <c r="B118" s="189"/>
      <c r="C118" s="190"/>
      <c r="D118" s="190"/>
    </row>
    <row r="119" spans="1:4" s="174" customFormat="1" x14ac:dyDescent="0.2">
      <c r="A119" s="188"/>
      <c r="B119" s="189"/>
      <c r="C119" s="190"/>
      <c r="D119" s="190"/>
    </row>
    <row r="120" spans="1:4" s="174" customFormat="1" x14ac:dyDescent="0.2">
      <c r="A120" s="188"/>
      <c r="B120" s="189"/>
      <c r="C120" s="190"/>
      <c r="D120" s="190"/>
    </row>
    <row r="121" spans="1:4" s="174" customFormat="1" x14ac:dyDescent="0.2">
      <c r="A121" s="188"/>
      <c r="B121" s="189"/>
      <c r="C121" s="190"/>
      <c r="D121" s="190"/>
    </row>
    <row r="122" spans="1:4" s="174" customFormat="1" x14ac:dyDescent="0.2">
      <c r="A122" s="188"/>
      <c r="B122" s="189"/>
      <c r="C122" s="190"/>
      <c r="D122" s="190"/>
    </row>
    <row r="123" spans="1:4" s="174" customFormat="1" x14ac:dyDescent="0.2">
      <c r="A123" s="188"/>
      <c r="B123" s="189"/>
      <c r="C123" s="190"/>
      <c r="D123" s="190"/>
    </row>
    <row r="124" spans="1:4" s="174" customFormat="1" x14ac:dyDescent="0.2">
      <c r="A124" s="188"/>
      <c r="B124" s="189"/>
      <c r="C124" s="190"/>
      <c r="D124" s="190"/>
    </row>
    <row r="125" spans="1:4" s="174" customFormat="1" x14ac:dyDescent="0.2">
      <c r="A125" s="188"/>
      <c r="B125" s="189"/>
      <c r="C125" s="190"/>
      <c r="D125" s="190"/>
    </row>
    <row r="126" spans="1:4" s="174" customFormat="1" x14ac:dyDescent="0.2">
      <c r="A126" s="188"/>
      <c r="B126" s="189"/>
      <c r="C126" s="190"/>
      <c r="D126" s="190"/>
    </row>
    <row r="127" spans="1:4" s="174" customFormat="1" x14ac:dyDescent="0.2">
      <c r="A127" s="188"/>
      <c r="B127" s="189"/>
      <c r="C127" s="190"/>
      <c r="D127" s="190"/>
    </row>
    <row r="128" spans="1:4" s="174" customFormat="1" x14ac:dyDescent="0.2">
      <c r="A128" s="188"/>
      <c r="B128" s="189"/>
      <c r="C128" s="190"/>
      <c r="D128" s="190"/>
    </row>
    <row r="129" spans="1:4" s="174" customFormat="1" x14ac:dyDescent="0.2">
      <c r="A129" s="188"/>
      <c r="B129" s="189"/>
      <c r="C129" s="190"/>
      <c r="D129" s="190"/>
    </row>
    <row r="130" spans="1:4" s="174" customFormat="1" x14ac:dyDescent="0.2">
      <c r="A130" s="188"/>
      <c r="B130" s="189"/>
      <c r="C130" s="190"/>
      <c r="D130" s="190"/>
    </row>
    <row r="131" spans="1:4" s="174" customFormat="1" x14ac:dyDescent="0.2">
      <c r="A131" s="188"/>
      <c r="B131" s="189"/>
      <c r="C131" s="190"/>
      <c r="D131" s="190"/>
    </row>
    <row r="132" spans="1:4" s="174" customFormat="1" x14ac:dyDescent="0.2">
      <c r="A132" s="188"/>
      <c r="B132" s="189"/>
      <c r="C132" s="190"/>
      <c r="D132" s="190"/>
    </row>
    <row r="133" spans="1:4" s="174" customFormat="1" x14ac:dyDescent="0.2">
      <c r="A133" s="188"/>
      <c r="B133" s="189"/>
      <c r="C133" s="190"/>
      <c r="D133" s="190"/>
    </row>
    <row r="134" spans="1:4" s="174" customFormat="1" x14ac:dyDescent="0.2">
      <c r="A134" s="188"/>
      <c r="B134" s="189"/>
      <c r="C134" s="190"/>
      <c r="D134" s="190"/>
    </row>
    <row r="135" spans="1:4" s="174" customFormat="1" x14ac:dyDescent="0.2">
      <c r="A135" s="188"/>
      <c r="B135" s="189"/>
      <c r="C135" s="190"/>
      <c r="D135" s="190"/>
    </row>
    <row r="136" spans="1:4" s="174" customFormat="1" x14ac:dyDescent="0.2">
      <c r="A136" s="188"/>
      <c r="B136" s="189"/>
      <c r="C136" s="190"/>
      <c r="D136" s="190"/>
    </row>
    <row r="137" spans="1:4" s="174" customFormat="1" x14ac:dyDescent="0.2">
      <c r="A137" s="188"/>
      <c r="B137" s="189"/>
      <c r="C137" s="190"/>
      <c r="D137" s="190"/>
    </row>
    <row r="138" spans="1:4" s="174" customFormat="1" x14ac:dyDescent="0.2">
      <c r="A138" s="188"/>
      <c r="B138" s="189"/>
      <c r="C138" s="190"/>
      <c r="D138" s="190"/>
    </row>
    <row r="139" spans="1:4" s="174" customFormat="1" x14ac:dyDescent="0.2">
      <c r="A139" s="188"/>
      <c r="B139" s="189"/>
      <c r="C139" s="190"/>
      <c r="D139" s="190"/>
    </row>
    <row r="140" spans="1:4" s="174" customFormat="1" x14ac:dyDescent="0.2">
      <c r="A140" s="188"/>
      <c r="B140" s="189"/>
      <c r="C140" s="190"/>
      <c r="D140" s="190"/>
    </row>
    <row r="141" spans="1:4" s="174" customFormat="1" x14ac:dyDescent="0.2">
      <c r="A141" s="188"/>
      <c r="B141" s="189"/>
      <c r="C141" s="190"/>
      <c r="D141" s="190"/>
    </row>
    <row r="142" spans="1:4" s="174" customFormat="1" x14ac:dyDescent="0.2">
      <c r="A142" s="188"/>
      <c r="B142" s="189"/>
      <c r="C142" s="190"/>
      <c r="D142" s="190"/>
    </row>
    <row r="143" spans="1:4" s="174" customFormat="1" x14ac:dyDescent="0.2">
      <c r="A143" s="188"/>
      <c r="B143" s="189"/>
      <c r="C143" s="190"/>
      <c r="D143" s="190"/>
    </row>
    <row r="144" spans="1:4" s="174" customFormat="1" x14ac:dyDescent="0.2">
      <c r="A144" s="188"/>
      <c r="B144" s="189"/>
      <c r="C144" s="190"/>
      <c r="D144" s="190"/>
    </row>
    <row r="145" spans="1:4" s="174" customFormat="1" x14ac:dyDescent="0.2">
      <c r="A145" s="188"/>
      <c r="B145" s="189"/>
      <c r="C145" s="190"/>
      <c r="D145" s="190"/>
    </row>
    <row r="146" spans="1:4" s="174" customFormat="1" x14ac:dyDescent="0.2">
      <c r="A146" s="188"/>
      <c r="B146" s="189"/>
      <c r="C146" s="190"/>
      <c r="D146" s="190"/>
    </row>
    <row r="147" spans="1:4" s="174" customFormat="1" x14ac:dyDescent="0.2">
      <c r="A147" s="188"/>
      <c r="B147" s="189"/>
      <c r="C147" s="190"/>
      <c r="D147" s="190"/>
    </row>
    <row r="148" spans="1:4" s="174" customFormat="1" x14ac:dyDescent="0.2">
      <c r="A148" s="188"/>
      <c r="B148" s="189"/>
      <c r="C148" s="190"/>
      <c r="D148" s="190"/>
    </row>
    <row r="149" spans="1:4" s="174" customFormat="1" x14ac:dyDescent="0.2">
      <c r="A149" s="188"/>
      <c r="B149" s="189"/>
      <c r="C149" s="190"/>
      <c r="D149" s="190"/>
    </row>
    <row r="150" spans="1:4" s="174" customFormat="1" x14ac:dyDescent="0.2">
      <c r="A150" s="188"/>
      <c r="B150" s="189"/>
      <c r="C150" s="190"/>
      <c r="D150" s="190"/>
    </row>
    <row r="151" spans="1:4" s="174" customFormat="1" x14ac:dyDescent="0.2">
      <c r="A151" s="188"/>
      <c r="B151" s="189"/>
      <c r="C151" s="190"/>
      <c r="D151" s="190"/>
    </row>
    <row r="152" spans="1:4" s="174" customFormat="1" x14ac:dyDescent="0.2">
      <c r="A152" s="188"/>
      <c r="B152" s="189"/>
      <c r="C152" s="190"/>
      <c r="D152" s="190"/>
    </row>
    <row r="153" spans="1:4" s="174" customFormat="1" x14ac:dyDescent="0.2">
      <c r="A153" s="188"/>
      <c r="B153" s="189"/>
      <c r="C153" s="190"/>
      <c r="D153" s="190"/>
    </row>
    <row r="154" spans="1:4" s="174" customFormat="1" x14ac:dyDescent="0.2">
      <c r="A154" s="188"/>
      <c r="B154" s="189"/>
      <c r="C154" s="190"/>
      <c r="D154" s="190"/>
    </row>
    <row r="155" spans="1:4" s="174" customFormat="1" x14ac:dyDescent="0.2">
      <c r="A155" s="188"/>
      <c r="B155" s="189"/>
      <c r="C155" s="190"/>
      <c r="D155" s="190"/>
    </row>
    <row r="156" spans="1:4" s="174" customFormat="1" x14ac:dyDescent="0.2">
      <c r="A156" s="188"/>
      <c r="B156" s="189"/>
      <c r="C156" s="190"/>
      <c r="D156" s="190"/>
    </row>
    <row r="157" spans="1:4" s="174" customFormat="1" x14ac:dyDescent="0.2">
      <c r="A157" s="188"/>
      <c r="B157" s="189"/>
      <c r="C157" s="190"/>
      <c r="D157" s="190"/>
    </row>
    <row r="158" spans="1:4" s="174" customFormat="1" x14ac:dyDescent="0.2">
      <c r="A158" s="188"/>
      <c r="B158" s="189"/>
      <c r="C158" s="190"/>
      <c r="D158" s="190"/>
    </row>
    <row r="159" spans="1:4" s="174" customFormat="1" x14ac:dyDescent="0.2">
      <c r="A159" s="188"/>
      <c r="B159" s="189"/>
      <c r="C159" s="190"/>
      <c r="D159" s="190"/>
    </row>
    <row r="160" spans="1:4" s="174" customFormat="1" x14ac:dyDescent="0.2">
      <c r="A160" s="188"/>
      <c r="B160" s="189"/>
      <c r="C160" s="190"/>
      <c r="D160" s="190"/>
    </row>
    <row r="161" spans="1:4" s="174" customFormat="1" x14ac:dyDescent="0.2">
      <c r="A161" s="188"/>
      <c r="B161" s="189"/>
      <c r="C161" s="190"/>
      <c r="D161" s="190"/>
    </row>
    <row r="162" spans="1:4" s="174" customFormat="1" x14ac:dyDescent="0.2">
      <c r="A162" s="188"/>
      <c r="B162" s="189"/>
      <c r="C162" s="190"/>
      <c r="D162" s="190"/>
    </row>
    <row r="163" spans="1:4" s="174" customFormat="1" x14ac:dyDescent="0.2">
      <c r="A163" s="188"/>
      <c r="B163" s="189"/>
      <c r="C163" s="190"/>
      <c r="D163" s="190"/>
    </row>
    <row r="164" spans="1:4" s="174" customFormat="1" x14ac:dyDescent="0.2">
      <c r="A164" s="188"/>
      <c r="B164" s="189"/>
      <c r="C164" s="190"/>
      <c r="D164" s="190"/>
    </row>
    <row r="165" spans="1:4" s="174" customFormat="1" x14ac:dyDescent="0.2">
      <c r="A165" s="188"/>
      <c r="B165" s="189"/>
      <c r="C165" s="190"/>
      <c r="D165" s="190"/>
    </row>
    <row r="166" spans="1:4" s="174" customFormat="1" x14ac:dyDescent="0.2">
      <c r="A166" s="188"/>
      <c r="B166" s="189"/>
      <c r="C166" s="190"/>
      <c r="D166" s="190"/>
    </row>
    <row r="167" spans="1:4" s="174" customFormat="1" x14ac:dyDescent="0.2">
      <c r="A167" s="188"/>
      <c r="B167" s="189"/>
      <c r="C167" s="190"/>
      <c r="D167" s="190"/>
    </row>
    <row r="168" spans="1:4" s="174" customFormat="1" x14ac:dyDescent="0.2">
      <c r="A168" s="188"/>
      <c r="B168" s="189"/>
      <c r="C168" s="190"/>
      <c r="D168" s="190"/>
    </row>
    <row r="169" spans="1:4" s="174" customFormat="1" x14ac:dyDescent="0.2">
      <c r="A169" s="188"/>
      <c r="B169" s="189"/>
      <c r="C169" s="190"/>
      <c r="D169" s="190"/>
    </row>
    <row r="170" spans="1:4" s="174" customFormat="1" x14ac:dyDescent="0.2">
      <c r="A170" s="188"/>
      <c r="B170" s="189"/>
      <c r="C170" s="190"/>
      <c r="D170" s="190"/>
    </row>
    <row r="171" spans="1:4" s="174" customFormat="1" x14ac:dyDescent="0.2">
      <c r="A171" s="188"/>
      <c r="B171" s="189"/>
      <c r="C171" s="190"/>
      <c r="D171" s="190"/>
    </row>
    <row r="172" spans="1:4" s="174" customFormat="1" x14ac:dyDescent="0.2">
      <c r="A172" s="188"/>
      <c r="B172" s="189"/>
      <c r="C172" s="190"/>
      <c r="D172" s="190"/>
    </row>
    <row r="173" spans="1:4" s="174" customFormat="1" x14ac:dyDescent="0.2">
      <c r="A173" s="188"/>
      <c r="B173" s="189"/>
      <c r="C173" s="190"/>
      <c r="D173" s="190"/>
    </row>
    <row r="174" spans="1:4" s="174" customFormat="1" x14ac:dyDescent="0.2">
      <c r="A174" s="188"/>
      <c r="B174" s="189"/>
      <c r="C174" s="190"/>
      <c r="D174" s="190"/>
    </row>
    <row r="175" spans="1:4" s="174" customFormat="1" x14ac:dyDescent="0.2">
      <c r="A175" s="188"/>
      <c r="B175" s="189"/>
      <c r="C175" s="190"/>
      <c r="D175" s="190"/>
    </row>
    <row r="176" spans="1:4" s="174" customFormat="1" x14ac:dyDescent="0.2">
      <c r="A176" s="188"/>
      <c r="B176" s="189"/>
      <c r="C176" s="190"/>
      <c r="D176" s="190"/>
    </row>
    <row r="177" spans="1:4" s="174" customFormat="1" x14ac:dyDescent="0.2">
      <c r="A177" s="188"/>
      <c r="B177" s="189"/>
      <c r="C177" s="190"/>
      <c r="D177" s="190"/>
    </row>
    <row r="178" spans="1:4" s="174" customFormat="1" x14ac:dyDescent="0.2">
      <c r="A178" s="188"/>
      <c r="B178" s="189"/>
      <c r="C178" s="190"/>
      <c r="D178" s="190"/>
    </row>
    <row r="179" spans="1:4" s="174" customFormat="1" x14ac:dyDescent="0.2">
      <c r="A179" s="188"/>
      <c r="B179" s="189"/>
      <c r="C179" s="190"/>
      <c r="D179" s="190"/>
    </row>
    <row r="180" spans="1:4" s="174" customFormat="1" x14ac:dyDescent="0.2">
      <c r="A180" s="188"/>
      <c r="B180" s="189"/>
      <c r="C180" s="190"/>
      <c r="D180" s="190"/>
    </row>
    <row r="181" spans="1:4" s="174" customFormat="1" x14ac:dyDescent="0.2">
      <c r="A181" s="188"/>
      <c r="B181" s="189"/>
      <c r="C181" s="190"/>
      <c r="D181" s="190"/>
    </row>
    <row r="182" spans="1:4" s="174" customFormat="1" x14ac:dyDescent="0.2">
      <c r="A182" s="188"/>
      <c r="B182" s="189"/>
      <c r="C182" s="190"/>
      <c r="D182" s="190"/>
    </row>
    <row r="183" spans="1:4" s="174" customFormat="1" x14ac:dyDescent="0.2">
      <c r="A183" s="188"/>
      <c r="B183" s="189"/>
      <c r="C183" s="190"/>
      <c r="D183" s="190"/>
    </row>
    <row r="184" spans="1:4" s="174" customFormat="1" x14ac:dyDescent="0.2">
      <c r="A184" s="188"/>
      <c r="B184" s="189"/>
      <c r="C184" s="190"/>
      <c r="D184" s="190"/>
    </row>
    <row r="185" spans="1:4" s="174" customFormat="1" x14ac:dyDescent="0.2">
      <c r="A185" s="188"/>
      <c r="B185" s="189"/>
      <c r="C185" s="190"/>
      <c r="D185" s="190"/>
    </row>
    <row r="186" spans="1:4" s="174" customFormat="1" x14ac:dyDescent="0.2">
      <c r="A186" s="188"/>
      <c r="B186" s="189"/>
      <c r="C186" s="190"/>
      <c r="D186" s="190"/>
    </row>
    <row r="187" spans="1:4" s="174" customFormat="1" x14ac:dyDescent="0.2">
      <c r="A187" s="188"/>
      <c r="B187" s="189"/>
      <c r="C187" s="190"/>
      <c r="D187" s="190"/>
    </row>
    <row r="188" spans="1:4" s="174" customFormat="1" x14ac:dyDescent="0.2">
      <c r="A188" s="188"/>
      <c r="B188" s="189"/>
      <c r="C188" s="190"/>
      <c r="D188" s="190"/>
    </row>
    <row r="189" spans="1:4" s="174" customFormat="1" x14ac:dyDescent="0.2">
      <c r="A189" s="188"/>
      <c r="B189" s="189"/>
      <c r="C189" s="190"/>
      <c r="D189" s="190"/>
    </row>
    <row r="190" spans="1:4" s="174" customFormat="1" x14ac:dyDescent="0.2">
      <c r="A190" s="188"/>
      <c r="B190" s="189"/>
      <c r="C190" s="190"/>
      <c r="D190" s="190"/>
    </row>
    <row r="191" spans="1:4" s="174" customFormat="1" x14ac:dyDescent="0.2">
      <c r="A191" s="188"/>
      <c r="B191" s="189"/>
      <c r="C191" s="190"/>
      <c r="D191" s="190"/>
    </row>
    <row r="192" spans="1:4" s="174" customFormat="1" x14ac:dyDescent="0.2">
      <c r="A192" s="188"/>
      <c r="B192" s="189"/>
      <c r="C192" s="190"/>
      <c r="D192" s="190"/>
    </row>
    <row r="193" spans="1:4" s="174" customFormat="1" x14ac:dyDescent="0.2">
      <c r="A193" s="188"/>
      <c r="B193" s="189"/>
      <c r="C193" s="190"/>
      <c r="D193" s="190"/>
    </row>
    <row r="194" spans="1:4" s="174" customFormat="1" x14ac:dyDescent="0.2">
      <c r="A194" s="188"/>
      <c r="B194" s="189"/>
      <c r="C194" s="190"/>
      <c r="D194" s="190"/>
    </row>
    <row r="195" spans="1:4" s="174" customFormat="1" x14ac:dyDescent="0.2">
      <c r="A195" s="188"/>
      <c r="B195" s="189"/>
      <c r="C195" s="190"/>
      <c r="D195" s="190"/>
    </row>
    <row r="196" spans="1:4" s="174" customFormat="1" x14ac:dyDescent="0.2">
      <c r="A196" s="188"/>
      <c r="B196" s="189"/>
      <c r="C196" s="190"/>
      <c r="D196" s="190"/>
    </row>
    <row r="197" spans="1:4" s="174" customFormat="1" x14ac:dyDescent="0.2">
      <c r="A197" s="188"/>
      <c r="B197" s="189"/>
      <c r="C197" s="190"/>
      <c r="D197" s="190"/>
    </row>
    <row r="198" spans="1:4" s="174" customFormat="1" x14ac:dyDescent="0.2">
      <c r="A198" s="188"/>
      <c r="B198" s="189"/>
      <c r="C198" s="190"/>
      <c r="D198" s="190"/>
    </row>
    <row r="199" spans="1:4" s="174" customFormat="1" x14ac:dyDescent="0.2">
      <c r="A199" s="188"/>
      <c r="B199" s="189"/>
      <c r="C199" s="190"/>
      <c r="D199" s="190"/>
    </row>
    <row r="200" spans="1:4" s="174" customFormat="1" x14ac:dyDescent="0.2">
      <c r="A200" s="188"/>
      <c r="B200" s="189"/>
      <c r="C200" s="190"/>
      <c r="D200" s="190"/>
    </row>
    <row r="201" spans="1:4" s="174" customFormat="1" x14ac:dyDescent="0.2">
      <c r="A201" s="188"/>
      <c r="B201" s="189"/>
      <c r="C201" s="190"/>
      <c r="D201" s="190"/>
    </row>
    <row r="202" spans="1:4" s="174" customFormat="1" x14ac:dyDescent="0.2">
      <c r="A202" s="188"/>
      <c r="B202" s="189"/>
      <c r="C202" s="190"/>
      <c r="D202" s="190"/>
    </row>
    <row r="203" spans="1:4" s="174" customFormat="1" x14ac:dyDescent="0.2">
      <c r="A203" s="188"/>
      <c r="B203" s="189"/>
      <c r="C203" s="190"/>
      <c r="D203" s="190"/>
    </row>
    <row r="204" spans="1:4" s="174" customFormat="1" x14ac:dyDescent="0.2">
      <c r="A204" s="188"/>
      <c r="B204" s="189"/>
      <c r="C204" s="190"/>
      <c r="D204" s="190"/>
    </row>
    <row r="205" spans="1:4" s="174" customFormat="1" x14ac:dyDescent="0.2">
      <c r="A205" s="188"/>
      <c r="B205" s="189"/>
      <c r="C205" s="190"/>
      <c r="D205" s="190"/>
    </row>
    <row r="206" spans="1:4" s="174" customFormat="1" x14ac:dyDescent="0.2">
      <c r="A206" s="188"/>
      <c r="B206" s="189"/>
      <c r="C206" s="190"/>
      <c r="D206" s="190"/>
    </row>
    <row r="207" spans="1:4" s="174" customFormat="1" x14ac:dyDescent="0.2">
      <c r="A207" s="188"/>
      <c r="B207" s="189"/>
      <c r="C207" s="190"/>
      <c r="D207" s="190"/>
    </row>
    <row r="208" spans="1:4" s="174" customFormat="1" x14ac:dyDescent="0.2">
      <c r="A208" s="188"/>
      <c r="B208" s="189"/>
      <c r="C208" s="190"/>
      <c r="D208" s="190"/>
    </row>
    <row r="209" spans="1:4" s="174" customFormat="1" x14ac:dyDescent="0.2">
      <c r="A209" s="188"/>
      <c r="B209" s="189"/>
      <c r="C209" s="190"/>
      <c r="D209" s="190"/>
    </row>
    <row r="210" spans="1:4" s="174" customFormat="1" x14ac:dyDescent="0.2">
      <c r="A210" s="188"/>
      <c r="B210" s="189"/>
      <c r="C210" s="190"/>
      <c r="D210" s="190"/>
    </row>
    <row r="211" spans="1:4" s="174" customFormat="1" x14ac:dyDescent="0.2">
      <c r="A211" s="188"/>
      <c r="B211" s="189"/>
      <c r="C211" s="190"/>
      <c r="D211" s="190"/>
    </row>
    <row r="212" spans="1:4" s="174" customFormat="1" x14ac:dyDescent="0.2">
      <c r="A212" s="188"/>
      <c r="B212" s="189"/>
      <c r="C212" s="190"/>
      <c r="D212" s="190"/>
    </row>
    <row r="213" spans="1:4" s="174" customFormat="1" x14ac:dyDescent="0.2">
      <c r="A213" s="188"/>
      <c r="B213" s="189"/>
      <c r="C213" s="190"/>
      <c r="D213" s="190"/>
    </row>
    <row r="214" spans="1:4" s="174" customFormat="1" x14ac:dyDescent="0.2">
      <c r="A214" s="188"/>
      <c r="B214" s="189"/>
      <c r="C214" s="190"/>
      <c r="D214" s="190"/>
    </row>
    <row r="215" spans="1:4" s="174" customFormat="1" x14ac:dyDescent="0.2">
      <c r="A215" s="188"/>
      <c r="B215" s="189"/>
      <c r="C215" s="190"/>
      <c r="D215" s="190"/>
    </row>
    <row r="216" spans="1:4" s="174" customFormat="1" x14ac:dyDescent="0.2">
      <c r="A216" s="188"/>
      <c r="B216" s="189"/>
      <c r="C216" s="190"/>
      <c r="D216" s="190"/>
    </row>
    <row r="217" spans="1:4" s="174" customFormat="1" x14ac:dyDescent="0.2">
      <c r="A217" s="188"/>
      <c r="B217" s="189"/>
      <c r="C217" s="190"/>
      <c r="D217" s="190"/>
    </row>
    <row r="218" spans="1:4" s="174" customFormat="1" x14ac:dyDescent="0.2">
      <c r="A218" s="188"/>
      <c r="B218" s="189"/>
      <c r="C218" s="190"/>
      <c r="D218" s="190"/>
    </row>
    <row r="219" spans="1:4" s="174" customFormat="1" x14ac:dyDescent="0.2">
      <c r="A219" s="188"/>
      <c r="B219" s="189"/>
      <c r="C219" s="190"/>
      <c r="D219" s="190"/>
    </row>
    <row r="220" spans="1:4" s="174" customFormat="1" x14ac:dyDescent="0.2">
      <c r="A220" s="188"/>
      <c r="B220" s="189"/>
      <c r="C220" s="190"/>
      <c r="D220" s="190"/>
    </row>
    <row r="221" spans="1:4" s="174" customFormat="1" x14ac:dyDescent="0.2">
      <c r="A221" s="188"/>
      <c r="B221" s="189"/>
      <c r="C221" s="190"/>
      <c r="D221" s="190"/>
    </row>
    <row r="222" spans="1:4" s="174" customFormat="1" x14ac:dyDescent="0.2">
      <c r="A222" s="188"/>
      <c r="B222" s="189"/>
      <c r="C222" s="190"/>
      <c r="D222" s="190"/>
    </row>
    <row r="223" spans="1:4" s="174" customFormat="1" x14ac:dyDescent="0.2">
      <c r="A223" s="188"/>
      <c r="B223" s="189"/>
      <c r="C223" s="190"/>
      <c r="D223" s="190"/>
    </row>
    <row r="224" spans="1:4" s="174" customFormat="1" x14ac:dyDescent="0.2">
      <c r="A224" s="188"/>
      <c r="B224" s="189"/>
      <c r="C224" s="190"/>
      <c r="D224" s="190"/>
    </row>
    <row r="225" spans="1:4" s="174" customFormat="1" x14ac:dyDescent="0.2">
      <c r="A225" s="188"/>
      <c r="B225" s="189"/>
      <c r="C225" s="190"/>
      <c r="D225" s="190"/>
    </row>
    <row r="226" spans="1:4" s="174" customFormat="1" x14ac:dyDescent="0.2">
      <c r="A226" s="188"/>
      <c r="B226" s="189"/>
      <c r="C226" s="190"/>
      <c r="D226" s="190"/>
    </row>
    <row r="227" spans="1:4" s="174" customFormat="1" x14ac:dyDescent="0.2">
      <c r="A227" s="188"/>
      <c r="B227" s="189"/>
      <c r="C227" s="190"/>
      <c r="D227" s="190"/>
    </row>
    <row r="228" spans="1:4" s="174" customFormat="1" x14ac:dyDescent="0.2">
      <c r="A228" s="188"/>
      <c r="B228" s="189"/>
      <c r="C228" s="190"/>
      <c r="D228" s="190"/>
    </row>
    <row r="229" spans="1:4" s="174" customFormat="1" x14ac:dyDescent="0.2">
      <c r="A229" s="188"/>
      <c r="B229" s="189"/>
      <c r="C229" s="190"/>
      <c r="D229" s="190"/>
    </row>
    <row r="230" spans="1:4" s="174" customFormat="1" x14ac:dyDescent="0.2">
      <c r="A230" s="188"/>
      <c r="B230" s="189"/>
      <c r="C230" s="190"/>
      <c r="D230" s="190"/>
    </row>
    <row r="231" spans="1:4" s="174" customFormat="1" x14ac:dyDescent="0.2">
      <c r="A231" s="188"/>
      <c r="B231" s="189"/>
      <c r="C231" s="190"/>
      <c r="D231" s="190"/>
    </row>
    <row r="232" spans="1:4" s="174" customFormat="1" x14ac:dyDescent="0.2">
      <c r="A232" s="188"/>
      <c r="B232" s="189"/>
      <c r="C232" s="190"/>
      <c r="D232" s="190"/>
    </row>
    <row r="233" spans="1:4" s="174" customFormat="1" x14ac:dyDescent="0.2">
      <c r="A233" s="188"/>
      <c r="B233" s="189"/>
      <c r="C233" s="190"/>
      <c r="D233" s="190"/>
    </row>
    <row r="234" spans="1:4" s="174" customFormat="1" x14ac:dyDescent="0.2">
      <c r="A234" s="188"/>
      <c r="B234" s="189"/>
      <c r="C234" s="190"/>
      <c r="D234" s="190"/>
    </row>
    <row r="235" spans="1:4" s="174" customFormat="1" x14ac:dyDescent="0.2">
      <c r="A235" s="188"/>
      <c r="B235" s="189"/>
      <c r="C235" s="190"/>
      <c r="D235" s="190"/>
    </row>
    <row r="236" spans="1:4" s="174" customFormat="1" x14ac:dyDescent="0.2">
      <c r="A236" s="188"/>
      <c r="B236" s="189"/>
      <c r="C236" s="190"/>
      <c r="D236" s="190"/>
    </row>
    <row r="237" spans="1:4" s="174" customFormat="1" x14ac:dyDescent="0.2">
      <c r="A237" s="188"/>
      <c r="B237" s="189"/>
      <c r="C237" s="190"/>
      <c r="D237" s="190"/>
    </row>
    <row r="238" spans="1:4" s="174" customFormat="1" x14ac:dyDescent="0.2">
      <c r="A238" s="188"/>
      <c r="B238" s="189"/>
      <c r="C238" s="190"/>
      <c r="D238" s="190"/>
    </row>
    <row r="239" spans="1:4" s="174" customFormat="1" x14ac:dyDescent="0.2">
      <c r="A239" s="188"/>
      <c r="B239" s="189"/>
      <c r="C239" s="190"/>
      <c r="D239" s="190"/>
    </row>
    <row r="240" spans="1:4" s="174" customFormat="1" x14ac:dyDescent="0.2">
      <c r="A240" s="188"/>
      <c r="B240" s="189"/>
      <c r="C240" s="190"/>
      <c r="D240" s="190"/>
    </row>
    <row r="241" spans="1:4" s="25" customFormat="1" x14ac:dyDescent="0.2">
      <c r="A241" s="110"/>
      <c r="B241" s="111"/>
      <c r="C241" s="113"/>
      <c r="D241" s="113"/>
    </row>
    <row r="242" spans="1:4" s="25" customFormat="1" x14ac:dyDescent="0.2">
      <c r="A242" s="110"/>
      <c r="B242" s="111"/>
      <c r="C242" s="113"/>
      <c r="D242" s="113"/>
    </row>
    <row r="243" spans="1:4" s="25" customFormat="1" x14ac:dyDescent="0.2">
      <c r="A243" s="110"/>
      <c r="B243" s="111"/>
      <c r="C243" s="113"/>
      <c r="D243" s="113"/>
    </row>
    <row r="244" spans="1:4" s="25" customFormat="1" x14ac:dyDescent="0.2">
      <c r="A244" s="110"/>
      <c r="B244" s="111"/>
      <c r="C244" s="113"/>
      <c r="D244" s="113"/>
    </row>
    <row r="245" spans="1:4" s="25" customFormat="1" x14ac:dyDescent="0.2">
      <c r="A245" s="110"/>
      <c r="B245" s="111"/>
      <c r="C245" s="113"/>
      <c r="D245" s="113"/>
    </row>
    <row r="246" spans="1:4" s="25" customFormat="1" x14ac:dyDescent="0.2">
      <c r="A246" s="110"/>
      <c r="B246" s="111"/>
      <c r="C246" s="113"/>
      <c r="D246" s="113"/>
    </row>
    <row r="247" spans="1:4" s="25" customFormat="1" x14ac:dyDescent="0.2">
      <c r="A247" s="110"/>
      <c r="B247" s="111"/>
      <c r="C247" s="113"/>
      <c r="D247" s="113"/>
    </row>
    <row r="248" spans="1:4" s="25" customFormat="1" x14ac:dyDescent="0.2">
      <c r="A248" s="110"/>
      <c r="B248" s="111"/>
      <c r="C248" s="113"/>
      <c r="D248" s="113"/>
    </row>
    <row r="249" spans="1:4" s="25" customFormat="1" x14ac:dyDescent="0.2">
      <c r="A249" s="110"/>
      <c r="B249" s="111"/>
      <c r="C249" s="113"/>
      <c r="D249" s="113"/>
    </row>
    <row r="250" spans="1:4" s="25" customFormat="1" x14ac:dyDescent="0.2">
      <c r="A250" s="110"/>
      <c r="B250" s="111"/>
      <c r="C250" s="113"/>
      <c r="D250" s="113"/>
    </row>
    <row r="251" spans="1:4" s="25" customFormat="1" x14ac:dyDescent="0.2">
      <c r="A251" s="110"/>
      <c r="B251" s="111"/>
      <c r="C251" s="113"/>
      <c r="D251" s="113"/>
    </row>
    <row r="252" spans="1:4" s="25" customFormat="1" x14ac:dyDescent="0.2">
      <c r="A252" s="110"/>
      <c r="B252" s="111"/>
      <c r="C252" s="113"/>
      <c r="D252" s="113"/>
    </row>
    <row r="253" spans="1:4" s="25" customFormat="1" x14ac:dyDescent="0.2">
      <c r="A253" s="110"/>
      <c r="B253" s="111"/>
      <c r="C253" s="113"/>
      <c r="D253" s="113"/>
    </row>
    <row r="254" spans="1:4" s="25" customFormat="1" x14ac:dyDescent="0.2">
      <c r="A254" s="110"/>
      <c r="B254" s="111"/>
      <c r="C254" s="113"/>
      <c r="D254" s="113"/>
    </row>
    <row r="255" spans="1:4" s="25" customFormat="1" x14ac:dyDescent="0.2">
      <c r="A255" s="110"/>
      <c r="B255" s="111"/>
      <c r="C255" s="113"/>
      <c r="D255" s="113"/>
    </row>
    <row r="256" spans="1:4" s="25" customFormat="1" x14ac:dyDescent="0.2">
      <c r="A256" s="110"/>
      <c r="B256" s="111"/>
      <c r="C256" s="113"/>
      <c r="D256" s="113"/>
    </row>
    <row r="257" spans="1:4" s="25" customFormat="1" x14ac:dyDescent="0.2">
      <c r="A257" s="110"/>
      <c r="B257" s="111"/>
      <c r="C257" s="113"/>
      <c r="D257" s="113"/>
    </row>
    <row r="258" spans="1:4" s="25" customFormat="1" x14ac:dyDescent="0.2">
      <c r="A258" s="110"/>
      <c r="B258" s="111"/>
      <c r="C258" s="113"/>
      <c r="D258" s="113"/>
    </row>
    <row r="259" spans="1:4" s="25" customFormat="1" x14ac:dyDescent="0.2">
      <c r="A259" s="110"/>
      <c r="B259" s="111"/>
      <c r="C259" s="113"/>
      <c r="D259" s="113"/>
    </row>
    <row r="260" spans="1:4" s="25" customFormat="1" x14ac:dyDescent="0.2">
      <c r="A260" s="110"/>
      <c r="B260" s="111"/>
      <c r="C260" s="113"/>
      <c r="D260" s="113"/>
    </row>
    <row r="261" spans="1:4" s="25" customFormat="1" x14ac:dyDescent="0.2">
      <c r="A261" s="110"/>
      <c r="B261" s="111"/>
      <c r="C261" s="113"/>
      <c r="D261" s="113"/>
    </row>
    <row r="262" spans="1:4" s="25" customFormat="1" x14ac:dyDescent="0.2">
      <c r="A262" s="110"/>
      <c r="B262" s="111"/>
      <c r="C262" s="113"/>
      <c r="D262" s="113"/>
    </row>
    <row r="263" spans="1:4" s="25" customFormat="1" x14ac:dyDescent="0.2">
      <c r="A263" s="110"/>
      <c r="B263" s="111"/>
      <c r="C263" s="113"/>
      <c r="D263" s="113"/>
    </row>
    <row r="264" spans="1:4" s="25" customFormat="1" x14ac:dyDescent="0.2">
      <c r="A264" s="110"/>
      <c r="B264" s="111"/>
      <c r="C264" s="113"/>
      <c r="D264" s="113"/>
    </row>
    <row r="265" spans="1:4" s="25" customFormat="1" x14ac:dyDescent="0.2">
      <c r="A265" s="110"/>
      <c r="B265" s="111"/>
      <c r="C265" s="113"/>
      <c r="D265" s="113"/>
    </row>
    <row r="266" spans="1:4" s="25" customFormat="1" x14ac:dyDescent="0.2">
      <c r="A266" s="110"/>
      <c r="B266" s="111"/>
      <c r="C266" s="113"/>
      <c r="D266" s="113"/>
    </row>
    <row r="267" spans="1:4" s="25" customFormat="1" x14ac:dyDescent="0.2">
      <c r="A267" s="110"/>
      <c r="B267" s="111"/>
      <c r="C267" s="113"/>
      <c r="D267" s="113"/>
    </row>
    <row r="268" spans="1:4" s="25" customFormat="1" x14ac:dyDescent="0.2">
      <c r="A268" s="110"/>
      <c r="B268" s="111"/>
      <c r="C268" s="113"/>
      <c r="D268" s="113"/>
    </row>
    <row r="269" spans="1:4" s="25" customFormat="1" x14ac:dyDescent="0.2">
      <c r="A269" s="110"/>
      <c r="B269" s="111"/>
      <c r="C269" s="113"/>
      <c r="D269" s="113"/>
    </row>
    <row r="270" spans="1:4" s="25" customFormat="1" x14ac:dyDescent="0.2">
      <c r="A270" s="110"/>
      <c r="B270" s="111"/>
      <c r="C270" s="113"/>
      <c r="D270" s="113"/>
    </row>
    <row r="271" spans="1:4" s="25" customFormat="1" x14ac:dyDescent="0.2">
      <c r="A271" s="110"/>
      <c r="B271" s="111"/>
      <c r="C271" s="113"/>
      <c r="D271" s="113"/>
    </row>
    <row r="272" spans="1:4" s="25" customFormat="1" x14ac:dyDescent="0.2">
      <c r="A272" s="110"/>
      <c r="B272" s="111"/>
      <c r="C272" s="113"/>
      <c r="D272" s="113"/>
    </row>
    <row r="273" spans="1:4" s="25" customFormat="1" x14ac:dyDescent="0.2">
      <c r="A273" s="110"/>
      <c r="B273" s="111"/>
      <c r="C273" s="113"/>
      <c r="D273" s="113"/>
    </row>
    <row r="274" spans="1:4" s="25" customFormat="1" x14ac:dyDescent="0.2">
      <c r="A274" s="110"/>
      <c r="B274" s="111"/>
      <c r="C274" s="113"/>
      <c r="D274" s="113"/>
    </row>
    <row r="275" spans="1:4" s="25" customFormat="1" x14ac:dyDescent="0.2">
      <c r="A275" s="110"/>
      <c r="B275" s="111"/>
      <c r="C275" s="113"/>
      <c r="D275" s="113"/>
    </row>
    <row r="276" spans="1:4" s="25" customFormat="1" x14ac:dyDescent="0.2">
      <c r="A276" s="110"/>
      <c r="B276" s="111"/>
      <c r="C276" s="113"/>
      <c r="D276" s="113"/>
    </row>
    <row r="277" spans="1:4" s="25" customFormat="1" x14ac:dyDescent="0.2">
      <c r="A277" s="110"/>
      <c r="B277" s="111"/>
      <c r="C277" s="113"/>
      <c r="D277" s="113"/>
    </row>
    <row r="278" spans="1:4" s="25" customFormat="1" x14ac:dyDescent="0.2">
      <c r="A278" s="110"/>
      <c r="B278" s="111"/>
      <c r="C278" s="113"/>
      <c r="D278" s="113"/>
    </row>
    <row r="279" spans="1:4" s="25" customFormat="1" x14ac:dyDescent="0.2">
      <c r="A279" s="110"/>
      <c r="B279" s="111"/>
      <c r="C279" s="113"/>
      <c r="D279" s="113"/>
    </row>
    <row r="280" spans="1:4" s="25" customFormat="1" x14ac:dyDescent="0.2">
      <c r="A280" s="110"/>
      <c r="B280" s="111"/>
      <c r="C280" s="113"/>
      <c r="D280" s="113"/>
    </row>
    <row r="281" spans="1:4" s="25" customFormat="1" x14ac:dyDescent="0.2">
      <c r="A281" s="110"/>
      <c r="B281" s="111"/>
      <c r="C281" s="113"/>
      <c r="D281" s="113"/>
    </row>
    <row r="282" spans="1:4" s="25" customFormat="1" x14ac:dyDescent="0.2">
      <c r="A282" s="110"/>
      <c r="B282" s="111"/>
      <c r="C282" s="113"/>
      <c r="D282" s="113"/>
    </row>
    <row r="283" spans="1:4" s="25" customFormat="1" x14ac:dyDescent="0.2">
      <c r="A283" s="110"/>
      <c r="B283" s="111"/>
      <c r="C283" s="113"/>
      <c r="D283" s="113"/>
    </row>
    <row r="284" spans="1:4" s="25" customFormat="1" x14ac:dyDescent="0.2">
      <c r="A284" s="110"/>
      <c r="B284" s="111"/>
      <c r="C284" s="113"/>
      <c r="D284" s="113"/>
    </row>
    <row r="285" spans="1:4" s="25" customFormat="1" x14ac:dyDescent="0.2">
      <c r="A285" s="110"/>
      <c r="B285" s="111"/>
      <c r="C285" s="113"/>
      <c r="D285" s="113"/>
    </row>
    <row r="286" spans="1:4" s="25" customFormat="1" x14ac:dyDescent="0.2">
      <c r="A286" s="110"/>
      <c r="B286" s="111"/>
      <c r="C286" s="113"/>
      <c r="D286" s="113"/>
    </row>
    <row r="287" spans="1:4" s="25" customFormat="1" x14ac:dyDescent="0.2">
      <c r="A287" s="110"/>
      <c r="B287" s="111"/>
      <c r="C287" s="113"/>
      <c r="D287" s="113"/>
    </row>
    <row r="288" spans="1:4" s="25" customFormat="1" x14ac:dyDescent="0.2">
      <c r="A288" s="110"/>
      <c r="B288" s="111"/>
      <c r="C288" s="113"/>
      <c r="D288" s="113"/>
    </row>
    <row r="289" spans="1:4" s="25" customFormat="1" x14ac:dyDescent="0.2">
      <c r="A289" s="110"/>
      <c r="B289" s="111"/>
      <c r="C289" s="113"/>
      <c r="D289" s="113"/>
    </row>
    <row r="290" spans="1:4" s="25" customFormat="1" x14ac:dyDescent="0.2">
      <c r="A290" s="110"/>
      <c r="B290" s="111"/>
      <c r="C290" s="113"/>
      <c r="D290" s="113"/>
    </row>
    <row r="291" spans="1:4" s="25" customFormat="1" x14ac:dyDescent="0.2">
      <c r="A291" s="110"/>
      <c r="B291" s="111"/>
      <c r="C291" s="113"/>
      <c r="D291" s="113"/>
    </row>
    <row r="292" spans="1:4" s="25" customFormat="1" x14ac:dyDescent="0.2">
      <c r="A292" s="110"/>
      <c r="B292" s="111"/>
      <c r="C292" s="113"/>
      <c r="D292" s="113"/>
    </row>
    <row r="293" spans="1:4" s="25" customFormat="1" x14ac:dyDescent="0.2">
      <c r="A293" s="110"/>
      <c r="B293" s="111"/>
      <c r="C293" s="113"/>
      <c r="D293" s="113"/>
    </row>
    <row r="294" spans="1:4" s="25" customFormat="1" x14ac:dyDescent="0.2">
      <c r="A294" s="110"/>
      <c r="B294" s="111"/>
      <c r="C294" s="113"/>
      <c r="D294" s="113"/>
    </row>
    <row r="295" spans="1:4" s="25" customFormat="1" x14ac:dyDescent="0.2">
      <c r="A295" s="110"/>
      <c r="B295" s="111"/>
      <c r="C295" s="113"/>
      <c r="D295" s="113"/>
    </row>
    <row r="296" spans="1:4" s="25" customFormat="1" x14ac:dyDescent="0.2">
      <c r="A296" s="110"/>
      <c r="B296" s="111"/>
      <c r="C296" s="113"/>
      <c r="D296" s="113"/>
    </row>
    <row r="297" spans="1:4" s="25" customFormat="1" x14ac:dyDescent="0.2">
      <c r="A297" s="110"/>
      <c r="B297" s="111"/>
      <c r="C297" s="113"/>
      <c r="D297" s="113"/>
    </row>
    <row r="298" spans="1:4" s="25" customFormat="1" x14ac:dyDescent="0.2">
      <c r="A298" s="110"/>
      <c r="B298" s="111"/>
      <c r="C298" s="113"/>
      <c r="D298" s="113"/>
    </row>
    <row r="299" spans="1:4" s="25" customFormat="1" x14ac:dyDescent="0.2">
      <c r="A299" s="110"/>
      <c r="B299" s="111"/>
      <c r="C299" s="113"/>
      <c r="D299" s="113"/>
    </row>
    <row r="300" spans="1:4" s="25" customFormat="1" x14ac:dyDescent="0.2">
      <c r="A300" s="110"/>
      <c r="B300" s="111"/>
      <c r="C300" s="113"/>
      <c r="D300" s="113"/>
    </row>
    <row r="301" spans="1:4" s="25" customFormat="1" x14ac:dyDescent="0.2">
      <c r="A301" s="110"/>
      <c r="B301" s="111"/>
      <c r="C301" s="113"/>
      <c r="D301" s="113"/>
    </row>
    <row r="302" spans="1:4" s="25" customFormat="1" x14ac:dyDescent="0.2">
      <c r="A302" s="110"/>
      <c r="B302" s="111"/>
      <c r="C302" s="113"/>
      <c r="D302" s="113"/>
    </row>
    <row r="303" spans="1:4" s="25" customFormat="1" x14ac:dyDescent="0.2">
      <c r="A303" s="110"/>
      <c r="B303" s="111"/>
      <c r="C303" s="113"/>
      <c r="D303" s="113"/>
    </row>
    <row r="304" spans="1:4" s="25" customFormat="1" x14ac:dyDescent="0.2">
      <c r="A304" s="110"/>
      <c r="B304" s="111"/>
      <c r="C304" s="113"/>
      <c r="D304" s="113"/>
    </row>
    <row r="305" spans="1:4" s="25" customFormat="1" x14ac:dyDescent="0.2">
      <c r="A305" s="110"/>
      <c r="B305" s="111"/>
      <c r="C305" s="113"/>
      <c r="D305" s="113"/>
    </row>
    <row r="306" spans="1:4" s="25" customFormat="1" x14ac:dyDescent="0.2">
      <c r="A306" s="110"/>
      <c r="B306" s="111"/>
      <c r="C306" s="113"/>
      <c r="D306" s="113"/>
    </row>
    <row r="307" spans="1:4" s="25" customFormat="1" x14ac:dyDescent="0.2">
      <c r="A307" s="110"/>
      <c r="B307" s="111"/>
      <c r="C307" s="113"/>
      <c r="D307" s="113"/>
    </row>
    <row r="308" spans="1:4" s="25" customFormat="1" x14ac:dyDescent="0.2">
      <c r="A308" s="110"/>
      <c r="B308" s="111"/>
      <c r="C308" s="113"/>
      <c r="D308" s="113"/>
    </row>
    <row r="309" spans="1:4" s="25" customFormat="1" x14ac:dyDescent="0.2">
      <c r="A309" s="110"/>
      <c r="B309" s="111"/>
      <c r="C309" s="113"/>
      <c r="D309" s="113"/>
    </row>
    <row r="310" spans="1:4" s="25" customFormat="1" x14ac:dyDescent="0.2">
      <c r="A310" s="110"/>
      <c r="B310" s="111"/>
      <c r="C310" s="113"/>
      <c r="D310" s="113"/>
    </row>
    <row r="311" spans="1:4" s="25" customFormat="1" x14ac:dyDescent="0.2">
      <c r="A311" s="110"/>
      <c r="B311" s="111"/>
      <c r="C311" s="113"/>
      <c r="D311" s="113"/>
    </row>
    <row r="312" spans="1:4" s="25" customFormat="1" x14ac:dyDescent="0.2">
      <c r="A312" s="110"/>
      <c r="B312" s="111"/>
      <c r="C312" s="113"/>
      <c r="D312" s="113"/>
    </row>
    <row r="313" spans="1:4" s="25" customFormat="1" x14ac:dyDescent="0.2">
      <c r="A313" s="110"/>
      <c r="B313" s="111"/>
      <c r="C313" s="113"/>
      <c r="D313" s="113"/>
    </row>
    <row r="314" spans="1:4" s="25" customFormat="1" x14ac:dyDescent="0.2">
      <c r="A314" s="110"/>
      <c r="B314" s="111"/>
      <c r="C314" s="113"/>
      <c r="D314" s="113"/>
    </row>
    <row r="315" spans="1:4" s="25" customFormat="1" x14ac:dyDescent="0.2">
      <c r="A315" s="110"/>
      <c r="B315" s="111"/>
      <c r="C315" s="113"/>
      <c r="D315" s="113"/>
    </row>
    <row r="316" spans="1:4" s="25" customFormat="1" x14ac:dyDescent="0.2">
      <c r="A316" s="110"/>
      <c r="B316" s="111"/>
      <c r="C316" s="113"/>
      <c r="D316" s="113"/>
    </row>
    <row r="317" spans="1:4" s="25" customFormat="1" x14ac:dyDescent="0.2">
      <c r="A317" s="110"/>
      <c r="B317" s="111"/>
      <c r="C317" s="113"/>
      <c r="D317" s="113"/>
    </row>
    <row r="318" spans="1:4" s="25" customFormat="1" x14ac:dyDescent="0.2">
      <c r="A318" s="110"/>
      <c r="B318" s="111"/>
      <c r="C318" s="113"/>
      <c r="D318" s="113"/>
    </row>
    <row r="319" spans="1:4" s="25" customFormat="1" x14ac:dyDescent="0.2">
      <c r="A319" s="110"/>
      <c r="B319" s="111"/>
      <c r="C319" s="113"/>
      <c r="D319" s="113"/>
    </row>
    <row r="320" spans="1:4" s="25" customFormat="1" x14ac:dyDescent="0.2">
      <c r="A320" s="110"/>
      <c r="B320" s="111"/>
      <c r="C320" s="113"/>
      <c r="D320" s="113"/>
    </row>
    <row r="321" spans="1:4" s="25" customFormat="1" x14ac:dyDescent="0.2">
      <c r="A321" s="110"/>
      <c r="B321" s="111"/>
      <c r="C321" s="113"/>
      <c r="D321" s="113"/>
    </row>
    <row r="322" spans="1:4" s="25" customFormat="1" x14ac:dyDescent="0.2">
      <c r="A322" s="110"/>
      <c r="B322" s="111"/>
      <c r="C322" s="113"/>
      <c r="D322" s="113"/>
    </row>
    <row r="323" spans="1:4" s="25" customFormat="1" x14ac:dyDescent="0.2">
      <c r="A323" s="110"/>
      <c r="B323" s="111"/>
      <c r="C323" s="113"/>
      <c r="D323" s="113"/>
    </row>
    <row r="324" spans="1:4" s="25" customFormat="1" x14ac:dyDescent="0.2">
      <c r="A324" s="110"/>
      <c r="B324" s="111"/>
      <c r="C324" s="113"/>
      <c r="D324" s="113"/>
    </row>
    <row r="325" spans="1:4" s="25" customFormat="1" x14ac:dyDescent="0.2">
      <c r="A325" s="110"/>
      <c r="B325" s="111"/>
      <c r="C325" s="113"/>
      <c r="D325" s="113"/>
    </row>
    <row r="326" spans="1:4" s="25" customFormat="1" x14ac:dyDescent="0.2">
      <c r="A326" s="110"/>
      <c r="B326" s="111"/>
      <c r="C326" s="113"/>
      <c r="D326" s="113"/>
    </row>
    <row r="327" spans="1:4" s="25" customFormat="1" x14ac:dyDescent="0.2">
      <c r="A327" s="110"/>
      <c r="B327" s="111"/>
      <c r="C327" s="113"/>
      <c r="D327" s="113"/>
    </row>
    <row r="328" spans="1:4" s="25" customFormat="1" x14ac:dyDescent="0.2">
      <c r="A328" s="110"/>
      <c r="B328" s="111"/>
      <c r="C328" s="113"/>
      <c r="D328" s="113"/>
    </row>
    <row r="329" spans="1:4" s="25" customFormat="1" x14ac:dyDescent="0.2">
      <c r="A329" s="110"/>
      <c r="B329" s="111"/>
      <c r="C329" s="113"/>
      <c r="D329" s="113"/>
    </row>
    <row r="330" spans="1:4" s="25" customFormat="1" x14ac:dyDescent="0.2">
      <c r="A330" s="110"/>
      <c r="B330" s="111"/>
      <c r="C330" s="113"/>
      <c r="D330" s="113"/>
    </row>
    <row r="331" spans="1:4" s="25" customFormat="1" x14ac:dyDescent="0.2">
      <c r="A331" s="110"/>
      <c r="B331" s="111"/>
      <c r="C331" s="113"/>
      <c r="D331" s="113"/>
    </row>
    <row r="332" spans="1:4" s="25" customFormat="1" x14ac:dyDescent="0.2">
      <c r="A332" s="110"/>
      <c r="B332" s="111"/>
      <c r="C332" s="113"/>
      <c r="D332" s="113"/>
    </row>
    <row r="333" spans="1:4" s="25" customFormat="1" x14ac:dyDescent="0.2">
      <c r="A333" s="110"/>
      <c r="B333" s="111"/>
      <c r="C333" s="113"/>
      <c r="D333" s="113"/>
    </row>
    <row r="334" spans="1:4" s="25" customFormat="1" x14ac:dyDescent="0.2">
      <c r="A334" s="110"/>
      <c r="B334" s="111"/>
      <c r="C334" s="113"/>
      <c r="D334" s="113"/>
    </row>
    <row r="335" spans="1:4" s="25" customFormat="1" x14ac:dyDescent="0.2">
      <c r="A335" s="110"/>
      <c r="B335" s="111"/>
      <c r="C335" s="113"/>
      <c r="D335" s="113"/>
    </row>
    <row r="336" spans="1:4" s="25" customFormat="1" x14ac:dyDescent="0.2">
      <c r="A336" s="110"/>
      <c r="B336" s="111"/>
      <c r="C336" s="113"/>
      <c r="D336" s="113"/>
    </row>
    <row r="337" spans="1:4" s="25" customFormat="1" x14ac:dyDescent="0.2">
      <c r="A337" s="110"/>
      <c r="B337" s="111"/>
      <c r="C337" s="113"/>
      <c r="D337" s="113"/>
    </row>
    <row r="338" spans="1:4" s="25" customFormat="1" x14ac:dyDescent="0.2">
      <c r="A338" s="110"/>
      <c r="B338" s="111"/>
      <c r="C338" s="113"/>
      <c r="D338" s="113"/>
    </row>
    <row r="339" spans="1:4" s="25" customFormat="1" x14ac:dyDescent="0.2">
      <c r="A339" s="110"/>
      <c r="B339" s="111"/>
      <c r="C339" s="113"/>
      <c r="D339" s="113"/>
    </row>
    <row r="340" spans="1:4" s="25" customFormat="1" x14ac:dyDescent="0.2">
      <c r="A340" s="110"/>
      <c r="B340" s="111"/>
      <c r="C340" s="113"/>
      <c r="D340" s="113"/>
    </row>
    <row r="341" spans="1:4" s="25" customFormat="1" x14ac:dyDescent="0.2">
      <c r="A341" s="110"/>
      <c r="B341" s="111"/>
      <c r="C341" s="113"/>
      <c r="D341" s="113"/>
    </row>
    <row r="342" spans="1:4" s="25" customFormat="1" x14ac:dyDescent="0.2">
      <c r="A342" s="110"/>
      <c r="B342" s="111"/>
      <c r="C342" s="113"/>
      <c r="D342" s="113"/>
    </row>
    <row r="343" spans="1:4" s="25" customFormat="1" x14ac:dyDescent="0.2">
      <c r="A343" s="110"/>
      <c r="B343" s="111"/>
      <c r="C343" s="113"/>
      <c r="D343" s="113"/>
    </row>
    <row r="344" spans="1:4" s="25" customFormat="1" x14ac:dyDescent="0.2">
      <c r="A344" s="110"/>
      <c r="B344" s="111"/>
      <c r="C344" s="113"/>
      <c r="D344" s="113"/>
    </row>
    <row r="345" spans="1:4" s="25" customFormat="1" x14ac:dyDescent="0.2">
      <c r="A345" s="110"/>
      <c r="B345" s="111"/>
      <c r="C345" s="113"/>
      <c r="D345" s="113"/>
    </row>
    <row r="346" spans="1:4" s="25" customFormat="1" x14ac:dyDescent="0.2">
      <c r="A346" s="110"/>
      <c r="B346" s="111"/>
      <c r="C346" s="113"/>
      <c r="D346" s="113"/>
    </row>
    <row r="347" spans="1:4" s="25" customFormat="1" x14ac:dyDescent="0.2">
      <c r="A347" s="110"/>
      <c r="B347" s="111"/>
      <c r="C347" s="113"/>
      <c r="D347" s="113"/>
    </row>
    <row r="348" spans="1:4" s="25" customFormat="1" x14ac:dyDescent="0.2">
      <c r="A348" s="110"/>
      <c r="B348" s="111"/>
      <c r="C348" s="113"/>
      <c r="D348" s="113"/>
    </row>
    <row r="349" spans="1:4" s="25" customFormat="1" x14ac:dyDescent="0.2">
      <c r="A349" s="110"/>
      <c r="B349" s="111"/>
      <c r="C349" s="113"/>
      <c r="D349" s="113"/>
    </row>
    <row r="350" spans="1:4" s="25" customFormat="1" x14ac:dyDescent="0.2">
      <c r="A350" s="110"/>
      <c r="B350" s="111"/>
      <c r="C350" s="113"/>
      <c r="D350" s="113"/>
    </row>
    <row r="351" spans="1:4" s="25" customFormat="1" x14ac:dyDescent="0.2">
      <c r="A351" s="110"/>
      <c r="B351" s="111"/>
      <c r="C351" s="113"/>
      <c r="D351" s="113"/>
    </row>
    <row r="352" spans="1:4" s="25" customFormat="1" x14ac:dyDescent="0.2">
      <c r="A352" s="110"/>
      <c r="B352" s="111"/>
      <c r="C352" s="113"/>
      <c r="D352" s="113"/>
    </row>
    <row r="353" spans="1:4" s="25" customFormat="1" x14ac:dyDescent="0.2">
      <c r="A353" s="110"/>
      <c r="B353" s="111"/>
      <c r="C353" s="113"/>
      <c r="D353" s="113"/>
    </row>
    <row r="354" spans="1:4" s="25" customFormat="1" x14ac:dyDescent="0.2">
      <c r="A354" s="110"/>
      <c r="B354" s="111"/>
      <c r="C354" s="113"/>
      <c r="D354" s="113"/>
    </row>
    <row r="355" spans="1:4" s="25" customFormat="1" x14ac:dyDescent="0.2">
      <c r="A355" s="110"/>
      <c r="B355" s="111"/>
      <c r="C355" s="113"/>
      <c r="D355" s="113"/>
    </row>
    <row r="356" spans="1:4" s="25" customFormat="1" x14ac:dyDescent="0.2">
      <c r="A356" s="110"/>
      <c r="B356" s="111"/>
      <c r="C356" s="113"/>
      <c r="D356" s="113"/>
    </row>
    <row r="357" spans="1:4" s="25" customFormat="1" x14ac:dyDescent="0.2">
      <c r="A357" s="110"/>
      <c r="B357" s="111"/>
      <c r="C357" s="113"/>
      <c r="D357" s="113"/>
    </row>
    <row r="358" spans="1:4" s="25" customFormat="1" x14ac:dyDescent="0.2">
      <c r="A358" s="110"/>
      <c r="B358" s="111"/>
      <c r="C358" s="113"/>
      <c r="D358" s="113"/>
    </row>
    <row r="359" spans="1:4" s="25" customFormat="1" x14ac:dyDescent="0.2">
      <c r="A359" s="110"/>
      <c r="B359" s="111"/>
      <c r="C359" s="113"/>
      <c r="D359" s="113"/>
    </row>
    <row r="360" spans="1:4" s="25" customFormat="1" x14ac:dyDescent="0.2">
      <c r="A360" s="110"/>
      <c r="B360" s="111"/>
      <c r="C360" s="113"/>
      <c r="D360" s="113"/>
    </row>
    <row r="361" spans="1:4" s="25" customFormat="1" x14ac:dyDescent="0.2">
      <c r="A361" s="110"/>
      <c r="B361" s="111"/>
      <c r="C361" s="113"/>
      <c r="D361" s="113"/>
    </row>
    <row r="362" spans="1:4" s="25" customFormat="1" x14ac:dyDescent="0.2">
      <c r="A362" s="110"/>
      <c r="B362" s="111"/>
      <c r="C362" s="113"/>
      <c r="D362" s="113"/>
    </row>
    <row r="363" spans="1:4" s="25" customFormat="1" x14ac:dyDescent="0.2">
      <c r="A363" s="110"/>
      <c r="B363" s="111"/>
      <c r="C363" s="113"/>
      <c r="D363" s="113"/>
    </row>
    <row r="364" spans="1:4" s="25" customFormat="1" x14ac:dyDescent="0.2">
      <c r="A364" s="110"/>
      <c r="B364" s="111"/>
      <c r="C364" s="113"/>
      <c r="D364" s="113"/>
    </row>
    <row r="365" spans="1:4" s="25" customFormat="1" x14ac:dyDescent="0.2">
      <c r="A365" s="110"/>
      <c r="B365" s="111"/>
      <c r="C365" s="113"/>
      <c r="D365" s="113"/>
    </row>
    <row r="366" spans="1:4" s="25" customFormat="1" x14ac:dyDescent="0.2">
      <c r="A366" s="110"/>
      <c r="B366" s="111"/>
      <c r="C366" s="113"/>
      <c r="D366" s="113"/>
    </row>
    <row r="367" spans="1:4" s="25" customFormat="1" x14ac:dyDescent="0.2">
      <c r="A367" s="110"/>
      <c r="B367" s="111"/>
      <c r="C367" s="113"/>
      <c r="D367" s="113"/>
    </row>
    <row r="368" spans="1:4" s="25" customFormat="1" x14ac:dyDescent="0.2">
      <c r="A368" s="110"/>
      <c r="B368" s="111"/>
      <c r="C368" s="113"/>
      <c r="D368" s="113"/>
    </row>
    <row r="369" spans="1:4" s="25" customFormat="1" x14ac:dyDescent="0.2">
      <c r="A369" s="110"/>
      <c r="B369" s="111"/>
      <c r="C369" s="113"/>
      <c r="D369" s="113"/>
    </row>
    <row r="370" spans="1:4" s="25" customFormat="1" x14ac:dyDescent="0.2">
      <c r="A370" s="110"/>
      <c r="B370" s="111"/>
      <c r="C370" s="113"/>
      <c r="D370" s="113"/>
    </row>
    <row r="371" spans="1:4" s="25" customFormat="1" x14ac:dyDescent="0.2">
      <c r="A371" s="110"/>
      <c r="B371" s="111"/>
      <c r="C371" s="113"/>
      <c r="D371" s="113"/>
    </row>
    <row r="372" spans="1:4" s="25" customFormat="1" x14ac:dyDescent="0.2">
      <c r="A372" s="110"/>
      <c r="B372" s="111"/>
      <c r="C372" s="113"/>
      <c r="D372" s="113"/>
    </row>
    <row r="373" spans="1:4" s="25" customFormat="1" x14ac:dyDescent="0.2">
      <c r="A373" s="110"/>
      <c r="B373" s="111"/>
      <c r="C373" s="113"/>
      <c r="D373" s="113"/>
    </row>
    <row r="374" spans="1:4" s="25" customFormat="1" x14ac:dyDescent="0.2">
      <c r="A374" s="110"/>
      <c r="B374" s="111"/>
      <c r="C374" s="113"/>
      <c r="D374" s="113"/>
    </row>
    <row r="375" spans="1:4" s="25" customFormat="1" x14ac:dyDescent="0.2">
      <c r="A375" s="110"/>
      <c r="B375" s="111"/>
      <c r="C375" s="113"/>
      <c r="D375" s="113"/>
    </row>
    <row r="376" spans="1:4" s="25" customFormat="1" x14ac:dyDescent="0.2">
      <c r="A376" s="110"/>
      <c r="B376" s="111"/>
      <c r="C376" s="113"/>
      <c r="D376" s="113"/>
    </row>
    <row r="377" spans="1:4" s="25" customFormat="1" x14ac:dyDescent="0.2">
      <c r="A377" s="110"/>
      <c r="B377" s="111"/>
      <c r="C377" s="113"/>
      <c r="D377" s="113"/>
    </row>
    <row r="378" spans="1:4" s="25" customFormat="1" x14ac:dyDescent="0.2">
      <c r="A378" s="110"/>
      <c r="B378" s="111"/>
      <c r="C378" s="113"/>
      <c r="D378" s="113"/>
    </row>
    <row r="379" spans="1:4" s="25" customFormat="1" x14ac:dyDescent="0.2">
      <c r="A379" s="110"/>
      <c r="B379" s="111"/>
      <c r="C379" s="113"/>
      <c r="D379" s="113"/>
    </row>
    <row r="380" spans="1:4" s="25" customFormat="1" x14ac:dyDescent="0.2">
      <c r="A380" s="110"/>
      <c r="B380" s="111"/>
      <c r="C380" s="113"/>
      <c r="D380" s="113"/>
    </row>
    <row r="381" spans="1:4" s="25" customFormat="1" x14ac:dyDescent="0.2">
      <c r="A381" s="110"/>
      <c r="B381" s="111"/>
      <c r="C381" s="113"/>
      <c r="D381" s="113"/>
    </row>
    <row r="382" spans="1:4" s="25" customFormat="1" x14ac:dyDescent="0.2">
      <c r="A382" s="110"/>
      <c r="B382" s="111"/>
      <c r="C382" s="113"/>
      <c r="D382" s="113"/>
    </row>
    <row r="383" spans="1:4" s="25" customFormat="1" x14ac:dyDescent="0.2">
      <c r="A383" s="110"/>
      <c r="B383" s="111"/>
      <c r="C383" s="113"/>
      <c r="D383" s="113"/>
    </row>
    <row r="384" spans="1:4" s="25" customFormat="1" x14ac:dyDescent="0.2">
      <c r="A384" s="110"/>
      <c r="B384" s="111"/>
      <c r="C384" s="113"/>
      <c r="D384" s="113"/>
    </row>
    <row r="385" spans="1:4" s="25" customFormat="1" x14ac:dyDescent="0.2">
      <c r="A385" s="110"/>
      <c r="B385" s="111"/>
      <c r="C385" s="113"/>
      <c r="D385" s="113"/>
    </row>
    <row r="386" spans="1:4" s="25" customFormat="1" x14ac:dyDescent="0.2">
      <c r="A386" s="110"/>
      <c r="B386" s="111"/>
      <c r="C386" s="113"/>
      <c r="D386" s="113"/>
    </row>
    <row r="387" spans="1:4" s="25" customFormat="1" x14ac:dyDescent="0.2">
      <c r="A387" s="110"/>
      <c r="B387" s="111"/>
      <c r="C387" s="113"/>
      <c r="D387" s="113"/>
    </row>
    <row r="388" spans="1:4" s="25" customFormat="1" x14ac:dyDescent="0.2">
      <c r="A388" s="110"/>
      <c r="B388" s="111"/>
      <c r="C388" s="113"/>
      <c r="D388" s="113"/>
    </row>
    <row r="389" spans="1:4" s="25" customFormat="1" x14ac:dyDescent="0.2">
      <c r="A389" s="110"/>
      <c r="B389" s="111"/>
      <c r="C389" s="113"/>
      <c r="D389" s="113"/>
    </row>
    <row r="390" spans="1:4" s="25" customFormat="1" x14ac:dyDescent="0.2">
      <c r="A390" s="110"/>
      <c r="B390" s="111"/>
      <c r="C390" s="113"/>
      <c r="D390" s="113"/>
    </row>
    <row r="391" spans="1:4" s="25" customFormat="1" x14ac:dyDescent="0.2">
      <c r="A391" s="110"/>
      <c r="B391" s="111"/>
      <c r="C391" s="113"/>
      <c r="D391" s="113"/>
    </row>
    <row r="392" spans="1:4" s="25" customFormat="1" x14ac:dyDescent="0.2">
      <c r="A392" s="110"/>
      <c r="B392" s="111"/>
      <c r="C392" s="113"/>
      <c r="D392" s="113"/>
    </row>
    <row r="393" spans="1:4" s="25" customFormat="1" x14ac:dyDescent="0.2">
      <c r="A393" s="110"/>
      <c r="B393" s="111"/>
      <c r="C393" s="113"/>
      <c r="D393" s="113"/>
    </row>
    <row r="394" spans="1:4" s="25" customFormat="1" x14ac:dyDescent="0.2">
      <c r="A394" s="110"/>
      <c r="B394" s="111"/>
      <c r="C394" s="113"/>
      <c r="D394" s="113"/>
    </row>
    <row r="395" spans="1:4" s="25" customFormat="1" x14ac:dyDescent="0.2">
      <c r="A395" s="110"/>
      <c r="B395" s="111"/>
      <c r="C395" s="113"/>
      <c r="D395" s="113"/>
    </row>
    <row r="396" spans="1:4" s="25" customFormat="1" x14ac:dyDescent="0.2">
      <c r="A396" s="110"/>
      <c r="B396" s="111"/>
      <c r="C396" s="113"/>
      <c r="D396" s="113"/>
    </row>
    <row r="397" spans="1:4" s="25" customFormat="1" x14ac:dyDescent="0.2">
      <c r="A397" s="110"/>
      <c r="B397" s="111"/>
      <c r="C397" s="113"/>
      <c r="D397" s="113"/>
    </row>
    <row r="398" spans="1:4" s="25" customFormat="1" x14ac:dyDescent="0.2">
      <c r="A398" s="110"/>
      <c r="B398" s="111"/>
      <c r="C398" s="113"/>
      <c r="D398" s="113"/>
    </row>
    <row r="399" spans="1:4" s="25" customFormat="1" x14ac:dyDescent="0.2">
      <c r="A399" s="110"/>
      <c r="B399" s="111"/>
      <c r="C399" s="113"/>
      <c r="D399" s="113"/>
    </row>
    <row r="400" spans="1:4" s="25" customFormat="1" x14ac:dyDescent="0.2">
      <c r="A400" s="110"/>
      <c r="B400" s="111"/>
      <c r="C400" s="113"/>
      <c r="D400" s="113"/>
    </row>
    <row r="401" spans="1:4" s="25" customFormat="1" x14ac:dyDescent="0.2">
      <c r="A401" s="110"/>
      <c r="B401" s="111"/>
      <c r="C401" s="113"/>
      <c r="D401" s="113"/>
    </row>
    <row r="402" spans="1:4" s="25" customFormat="1" x14ac:dyDescent="0.2">
      <c r="A402" s="110"/>
      <c r="B402" s="111"/>
      <c r="C402" s="113"/>
      <c r="D402" s="113"/>
    </row>
    <row r="403" spans="1:4" s="25" customFormat="1" x14ac:dyDescent="0.2">
      <c r="A403" s="110"/>
      <c r="B403" s="111"/>
      <c r="C403" s="113"/>
      <c r="D403" s="113"/>
    </row>
    <row r="404" spans="1:4" s="25" customFormat="1" x14ac:dyDescent="0.2">
      <c r="A404" s="110"/>
      <c r="B404" s="111"/>
      <c r="C404" s="113"/>
      <c r="D404" s="113"/>
    </row>
    <row r="405" spans="1:4" s="25" customFormat="1" x14ac:dyDescent="0.2">
      <c r="A405" s="110"/>
      <c r="B405" s="111"/>
      <c r="C405" s="113"/>
      <c r="D405" s="113"/>
    </row>
    <row r="406" spans="1:4" s="25" customFormat="1" x14ac:dyDescent="0.2">
      <c r="A406" s="110"/>
      <c r="B406" s="111"/>
      <c r="C406" s="113"/>
      <c r="D406" s="113"/>
    </row>
    <row r="407" spans="1:4" s="25" customFormat="1" x14ac:dyDescent="0.2">
      <c r="A407" s="110"/>
      <c r="B407" s="111"/>
      <c r="C407" s="113"/>
      <c r="D407" s="113"/>
    </row>
    <row r="408" spans="1:4" s="25" customFormat="1" x14ac:dyDescent="0.2">
      <c r="A408" s="110"/>
      <c r="B408" s="111"/>
      <c r="C408" s="113"/>
      <c r="D408" s="113"/>
    </row>
    <row r="409" spans="1:4" s="25" customFormat="1" x14ac:dyDescent="0.2">
      <c r="A409" s="110"/>
      <c r="B409" s="111"/>
      <c r="C409" s="113"/>
      <c r="D409" s="113"/>
    </row>
    <row r="410" spans="1:4" s="25" customFormat="1" x14ac:dyDescent="0.2">
      <c r="A410" s="110"/>
      <c r="B410" s="111"/>
      <c r="C410" s="113"/>
      <c r="D410" s="113"/>
    </row>
    <row r="411" spans="1:4" s="25" customFormat="1" x14ac:dyDescent="0.2">
      <c r="A411" s="110"/>
      <c r="B411" s="111"/>
      <c r="C411" s="113"/>
      <c r="D411" s="113"/>
    </row>
    <row r="412" spans="1:4" s="25" customFormat="1" x14ac:dyDescent="0.2">
      <c r="A412" s="110"/>
      <c r="B412" s="111"/>
      <c r="C412" s="113"/>
      <c r="D412" s="113"/>
    </row>
    <row r="413" spans="1:4" s="25" customFormat="1" x14ac:dyDescent="0.2">
      <c r="A413" s="110"/>
      <c r="B413" s="111"/>
      <c r="C413" s="113"/>
      <c r="D413" s="113"/>
    </row>
    <row r="414" spans="1:4" s="25" customFormat="1" x14ac:dyDescent="0.2">
      <c r="A414" s="110"/>
      <c r="B414" s="111"/>
      <c r="C414" s="113"/>
      <c r="D414" s="113"/>
    </row>
    <row r="415" spans="1:4" s="25" customFormat="1" x14ac:dyDescent="0.2">
      <c r="A415" s="110"/>
      <c r="B415" s="111"/>
      <c r="C415" s="113"/>
      <c r="D415" s="113"/>
    </row>
    <row r="416" spans="1:4" s="25" customFormat="1" x14ac:dyDescent="0.2">
      <c r="A416" s="110"/>
      <c r="B416" s="111"/>
      <c r="C416" s="113"/>
      <c r="D416" s="113"/>
    </row>
    <row r="417" spans="1:4" s="25" customFormat="1" x14ac:dyDescent="0.2">
      <c r="A417" s="110"/>
      <c r="B417" s="111"/>
      <c r="C417" s="113"/>
      <c r="D417" s="113"/>
    </row>
    <row r="418" spans="1:4" s="25" customFormat="1" x14ac:dyDescent="0.2">
      <c r="A418" s="110"/>
      <c r="B418" s="111"/>
      <c r="C418" s="113"/>
      <c r="D418" s="113"/>
    </row>
    <row r="419" spans="1:4" s="25" customFormat="1" x14ac:dyDescent="0.2">
      <c r="A419" s="110"/>
      <c r="B419" s="111"/>
      <c r="C419" s="113"/>
      <c r="D419" s="113"/>
    </row>
    <row r="420" spans="1:4" s="25" customFormat="1" x14ac:dyDescent="0.2">
      <c r="A420" s="110"/>
      <c r="B420" s="111"/>
      <c r="C420" s="113"/>
      <c r="D420" s="113"/>
    </row>
    <row r="421" spans="1:4" s="25" customFormat="1" x14ac:dyDescent="0.2">
      <c r="A421" s="110"/>
      <c r="B421" s="111"/>
      <c r="C421" s="113"/>
      <c r="D421" s="113"/>
    </row>
    <row r="422" spans="1:4" s="25" customFormat="1" x14ac:dyDescent="0.2">
      <c r="A422" s="110"/>
      <c r="B422" s="111"/>
      <c r="C422" s="113"/>
      <c r="D422" s="113"/>
    </row>
    <row r="423" spans="1:4" s="25" customFormat="1" x14ac:dyDescent="0.2">
      <c r="A423" s="110"/>
      <c r="B423" s="111"/>
      <c r="C423" s="113"/>
      <c r="D423" s="113"/>
    </row>
    <row r="424" spans="1:4" s="25" customFormat="1" x14ac:dyDescent="0.2">
      <c r="A424" s="110"/>
      <c r="B424" s="111"/>
      <c r="C424" s="113"/>
      <c r="D424" s="113"/>
    </row>
    <row r="425" spans="1:4" s="25" customFormat="1" x14ac:dyDescent="0.2">
      <c r="A425" s="110"/>
      <c r="B425" s="111"/>
      <c r="C425" s="113"/>
      <c r="D425" s="113"/>
    </row>
    <row r="426" spans="1:4" s="25" customFormat="1" x14ac:dyDescent="0.2">
      <c r="A426" s="110"/>
      <c r="B426" s="111"/>
      <c r="C426" s="113"/>
      <c r="D426" s="113"/>
    </row>
    <row r="427" spans="1:4" s="25" customFormat="1" x14ac:dyDescent="0.2">
      <c r="A427" s="110"/>
      <c r="B427" s="111"/>
      <c r="C427" s="113"/>
      <c r="D427" s="113"/>
    </row>
    <row r="428" spans="1:4" s="25" customFormat="1" x14ac:dyDescent="0.2">
      <c r="A428" s="110"/>
      <c r="B428" s="111"/>
      <c r="C428" s="113"/>
      <c r="D428" s="113"/>
    </row>
    <row r="429" spans="1:4" s="25" customFormat="1" x14ac:dyDescent="0.2">
      <c r="A429" s="110"/>
      <c r="B429" s="111"/>
      <c r="C429" s="113"/>
      <c r="D429" s="113"/>
    </row>
    <row r="430" spans="1:4" s="25" customFormat="1" x14ac:dyDescent="0.2">
      <c r="A430" s="110"/>
      <c r="B430" s="111"/>
      <c r="C430" s="113"/>
      <c r="D430" s="113"/>
    </row>
    <row r="431" spans="1:4" s="25" customFormat="1" x14ac:dyDescent="0.2">
      <c r="A431" s="110"/>
      <c r="B431" s="111"/>
      <c r="C431" s="113"/>
      <c r="D431" s="113"/>
    </row>
    <row r="432" spans="1:4" s="25" customFormat="1" x14ac:dyDescent="0.2">
      <c r="A432" s="110"/>
      <c r="B432" s="111"/>
      <c r="C432" s="113"/>
      <c r="D432" s="113"/>
    </row>
    <row r="433" spans="1:4" s="25" customFormat="1" x14ac:dyDescent="0.2">
      <c r="A433" s="110"/>
      <c r="B433" s="111"/>
      <c r="C433" s="113"/>
      <c r="D433" s="113"/>
    </row>
    <row r="434" spans="1:4" s="25" customFormat="1" x14ac:dyDescent="0.2">
      <c r="A434" s="110"/>
      <c r="B434" s="111"/>
      <c r="C434" s="113"/>
      <c r="D434" s="113"/>
    </row>
    <row r="435" spans="1:4" s="25" customFormat="1" x14ac:dyDescent="0.2">
      <c r="A435" s="110"/>
      <c r="B435" s="111"/>
      <c r="C435" s="113"/>
      <c r="D435" s="113"/>
    </row>
    <row r="436" spans="1:4" s="25" customFormat="1" x14ac:dyDescent="0.2">
      <c r="A436" s="110"/>
      <c r="B436" s="111"/>
      <c r="C436" s="113"/>
      <c r="D436" s="113"/>
    </row>
  </sheetData>
  <mergeCells count="28">
    <mergeCell ref="E92:G92"/>
    <mergeCell ref="E54:G54"/>
    <mergeCell ref="E72:G72"/>
    <mergeCell ref="E81:G81"/>
    <mergeCell ref="E84:G84"/>
    <mergeCell ref="E88:G88"/>
    <mergeCell ref="A1:H1"/>
    <mergeCell ref="A2:H2"/>
    <mergeCell ref="A3:A4"/>
    <mergeCell ref="B3:B4"/>
    <mergeCell ref="D3:G3"/>
    <mergeCell ref="H3:H4"/>
    <mergeCell ref="E96:G96"/>
    <mergeCell ref="E7:G7"/>
    <mergeCell ref="E42:G42"/>
    <mergeCell ref="E24:G24"/>
    <mergeCell ref="E41:F41"/>
    <mergeCell ref="E13:G13"/>
    <mergeCell ref="E17:G17"/>
    <mergeCell ref="E40:F40"/>
    <mergeCell ref="E31:G31"/>
    <mergeCell ref="E39:F39"/>
    <mergeCell ref="E37:G37"/>
    <mergeCell ref="E47:G47"/>
    <mergeCell ref="E66:G66"/>
    <mergeCell ref="E60:G60"/>
    <mergeCell ref="E63:G63"/>
    <mergeCell ref="E57:G57"/>
  </mergeCells>
  <phoneticPr fontId="80" type="noConversion"/>
  <printOptions horizontalCentered="1"/>
  <pageMargins left="0.25" right="0.25" top="0.75" bottom="0.75" header="0.3" footer="0.3"/>
  <pageSetup paperSize="9" scale="52" orientation="portrait" r:id="rId1"/>
  <rowBreaks count="2" manualBreakCount="2">
    <brk id="42" max="7" man="1"/>
    <brk id="96" max="7"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M438"/>
  <sheetViews>
    <sheetView workbookViewId="0">
      <selection sqref="A1:I1"/>
    </sheetView>
  </sheetViews>
  <sheetFormatPr defaultColWidth="22.5703125" defaultRowHeight="12.75" x14ac:dyDescent="0.2"/>
  <cols>
    <col min="1" max="1" width="15" style="6" customWidth="1"/>
    <col min="2" max="2" width="72.85546875" style="6" customWidth="1"/>
    <col min="3" max="3" width="11.42578125" style="6" customWidth="1"/>
    <col min="4" max="4" width="33.7109375" style="6" customWidth="1"/>
    <col min="5" max="5" width="27.140625" style="6" customWidth="1"/>
    <col min="6" max="6" width="32.42578125" style="6" customWidth="1"/>
    <col min="7" max="7" width="36.7109375" style="6" customWidth="1"/>
    <col min="8" max="8" width="29.140625" style="6" customWidth="1"/>
    <col min="9" max="9" width="33.42578125" style="6" customWidth="1"/>
    <col min="10" max="13" width="22.5703125" style="19"/>
    <col min="14" max="16384" width="22.5703125" style="6"/>
  </cols>
  <sheetData>
    <row r="1" spans="1:13" s="164" customFormat="1" ht="69.75" customHeight="1" x14ac:dyDescent="0.2">
      <c r="A1" s="864" t="str">
        <f>Foundation!A1</f>
        <v>SCHOOL &amp; SKILL CENTER AT BAIKER BALOCHISTAN</v>
      </c>
      <c r="B1" s="865"/>
      <c r="C1" s="865"/>
      <c r="D1" s="865"/>
      <c r="E1" s="865"/>
      <c r="F1" s="865"/>
      <c r="G1" s="865"/>
      <c r="H1" s="865"/>
      <c r="I1" s="866"/>
      <c r="J1" s="229"/>
      <c r="K1" s="229"/>
      <c r="L1" s="229"/>
      <c r="M1" s="229"/>
    </row>
    <row r="2" spans="1:13" s="164" customFormat="1" ht="32.25" customHeight="1" x14ac:dyDescent="0.2">
      <c r="A2" s="860" t="s">
        <v>35</v>
      </c>
      <c r="B2" s="861" t="s">
        <v>36</v>
      </c>
      <c r="C2" s="863" t="s">
        <v>5</v>
      </c>
      <c r="D2" s="863" t="s">
        <v>37</v>
      </c>
      <c r="E2" s="861" t="s">
        <v>127</v>
      </c>
      <c r="F2" s="861"/>
      <c r="G2" s="861"/>
      <c r="H2" s="861"/>
      <c r="I2" s="867"/>
      <c r="J2" s="229"/>
      <c r="K2" s="229"/>
      <c r="L2" s="229"/>
      <c r="M2" s="229"/>
    </row>
    <row r="3" spans="1:13" s="205" customFormat="1" ht="78" customHeight="1" x14ac:dyDescent="0.2">
      <c r="A3" s="860"/>
      <c r="B3" s="861"/>
      <c r="C3" s="863"/>
      <c r="D3" s="863"/>
      <c r="E3" s="219" t="s">
        <v>128</v>
      </c>
      <c r="F3" s="219" t="s">
        <v>129</v>
      </c>
      <c r="G3" s="219" t="s">
        <v>130</v>
      </c>
      <c r="H3" s="219" t="s">
        <v>131</v>
      </c>
      <c r="I3" s="220" t="s">
        <v>181</v>
      </c>
      <c r="J3" s="230"/>
      <c r="K3" s="230"/>
      <c r="L3" s="230"/>
      <c r="M3" s="230"/>
    </row>
    <row r="4" spans="1:13" s="205" customFormat="1" ht="48" customHeight="1" x14ac:dyDescent="0.2">
      <c r="A4" s="221"/>
      <c r="B4" s="859" t="s">
        <v>234</v>
      </c>
      <c r="C4" s="859"/>
      <c r="D4" s="859"/>
      <c r="E4" s="219"/>
      <c r="F4" s="219"/>
      <c r="G4" s="219"/>
      <c r="H4" s="219"/>
      <c r="I4" s="220"/>
      <c r="J4" s="230"/>
      <c r="K4" s="230"/>
      <c r="L4" s="230"/>
      <c r="M4" s="230"/>
    </row>
    <row r="5" spans="1:13" s="210" customFormat="1" ht="60" customHeight="1" x14ac:dyDescent="0.3">
      <c r="A5" s="212">
        <v>1</v>
      </c>
      <c r="B5" s="165" t="s">
        <v>235</v>
      </c>
      <c r="C5" s="207" t="s">
        <v>9</v>
      </c>
      <c r="D5" s="208">
        <f>'Retaining Wall BOQ'!D11</f>
        <v>209.25</v>
      </c>
      <c r="E5" s="208">
        <f>((D5*1.54)*(1/7))/1.25</f>
        <v>36.827999999999996</v>
      </c>
      <c r="F5" s="208">
        <f>((D5*1.54)*(2/7))</f>
        <v>92.07</v>
      </c>
      <c r="G5" s="208">
        <f>((D5*1.54)*(4/7))</f>
        <v>184.14</v>
      </c>
      <c r="H5" s="208"/>
      <c r="I5" s="224">
        <f>'Retaining Wall BOQ'!D14</f>
        <v>4633.4940000000006</v>
      </c>
      <c r="J5" s="231"/>
      <c r="K5" s="232"/>
      <c r="L5" s="231"/>
      <c r="M5" s="231"/>
    </row>
    <row r="6" spans="1:13" s="210" customFormat="1" ht="60" customHeight="1" x14ac:dyDescent="0.3">
      <c r="A6" s="212">
        <v>4</v>
      </c>
      <c r="B6" s="165" t="s">
        <v>212</v>
      </c>
      <c r="C6" s="207" t="s">
        <v>9</v>
      </c>
      <c r="D6" s="208">
        <f>'Retaining Wall BOQ'!D13</f>
        <v>2077.8000000000002</v>
      </c>
      <c r="E6" s="208">
        <f t="shared" ref="E6" si="0">((D6*1.54)*(1/7))/1.25</f>
        <v>365.69280000000003</v>
      </c>
      <c r="F6" s="208">
        <f t="shared" ref="F6" si="1">((D6*1.54)*(2/7))</f>
        <v>914.23200000000008</v>
      </c>
      <c r="G6" s="208">
        <f t="shared" ref="G6" si="2">((D6*1.54)*(4/7))</f>
        <v>1828.4640000000002</v>
      </c>
      <c r="H6" s="208"/>
      <c r="I6" s="870"/>
      <c r="J6" s="231"/>
      <c r="K6" s="231"/>
      <c r="L6" s="231"/>
      <c r="M6" s="231"/>
    </row>
    <row r="7" spans="1:13" s="210" customFormat="1" ht="60" customHeight="1" x14ac:dyDescent="0.3">
      <c r="A7" s="212">
        <v>10</v>
      </c>
      <c r="B7" s="165" t="s">
        <v>163</v>
      </c>
      <c r="C7" s="207" t="s">
        <v>9</v>
      </c>
      <c r="D7" s="208">
        <f>'Retaining Wall BOQ'!D8</f>
        <v>69.75</v>
      </c>
      <c r="E7" s="208">
        <f>((D7*1.54)*(1/13))/1.25</f>
        <v>6.6101538461538469</v>
      </c>
      <c r="F7" s="208">
        <f>((D7*1.54)*(4/13))</f>
        <v>33.050769230769234</v>
      </c>
      <c r="G7" s="208">
        <f>((D7*1.54)*(8/13))</f>
        <v>66.101538461538468</v>
      </c>
      <c r="H7" s="208"/>
      <c r="I7" s="870"/>
      <c r="J7" s="231"/>
      <c r="K7" s="232"/>
      <c r="L7" s="231"/>
      <c r="M7" s="231"/>
    </row>
    <row r="8" spans="1:13" s="210" customFormat="1" ht="50.1" customHeight="1" x14ac:dyDescent="0.3">
      <c r="A8" s="860" t="s">
        <v>221</v>
      </c>
      <c r="B8" s="861"/>
      <c r="C8" s="861"/>
      <c r="D8" s="861"/>
      <c r="E8" s="209">
        <f>SUM(E5:E7)</f>
        <v>409.13095384615383</v>
      </c>
      <c r="F8" s="209">
        <f t="shared" ref="F8:H8" si="3">SUM(F5:F7)</f>
        <v>1039.3527692307694</v>
      </c>
      <c r="G8" s="209">
        <f t="shared" si="3"/>
        <v>2078.7055384615387</v>
      </c>
      <c r="H8" s="209">
        <f t="shared" si="3"/>
        <v>0</v>
      </c>
      <c r="I8" s="213">
        <f>SUM(I5:I5)</f>
        <v>4633.4940000000006</v>
      </c>
      <c r="J8" s="231"/>
      <c r="K8" s="231"/>
      <c r="L8" s="231"/>
      <c r="M8" s="231"/>
    </row>
    <row r="9" spans="1:13" s="210" customFormat="1" ht="50.1" customHeight="1" x14ac:dyDescent="0.3">
      <c r="A9" s="225"/>
      <c r="B9" s="226"/>
      <c r="C9" s="226"/>
      <c r="D9" s="226"/>
      <c r="E9" s="209"/>
      <c r="F9" s="209"/>
      <c r="G9" s="209"/>
      <c r="H9" s="209"/>
      <c r="I9" s="213"/>
      <c r="J9" s="231"/>
      <c r="K9" s="231"/>
      <c r="L9" s="231"/>
      <c r="M9" s="231"/>
    </row>
    <row r="10" spans="1:13" s="210" customFormat="1" ht="87" customHeight="1" thickBot="1" x14ac:dyDescent="0.35">
      <c r="A10" s="868" t="s">
        <v>236</v>
      </c>
      <c r="B10" s="869"/>
      <c r="C10" s="869"/>
      <c r="D10" s="869"/>
      <c r="E10" s="227">
        <f>E8</f>
        <v>409.13095384615383</v>
      </c>
      <c r="F10" s="227">
        <f t="shared" ref="F10:H10" si="4">F8</f>
        <v>1039.3527692307694</v>
      </c>
      <c r="G10" s="227">
        <f t="shared" si="4"/>
        <v>2078.7055384615387</v>
      </c>
      <c r="H10" s="227">
        <f t="shared" si="4"/>
        <v>0</v>
      </c>
      <c r="I10" s="218">
        <f>(I8)/1000</f>
        <v>4.6334940000000007</v>
      </c>
      <c r="J10" s="231"/>
      <c r="K10" s="231"/>
      <c r="L10" s="231"/>
      <c r="M10" s="231"/>
    </row>
    <row r="11" spans="1:13" s="164" customFormat="1" x14ac:dyDescent="0.2">
      <c r="J11" s="229"/>
      <c r="K11" s="229"/>
      <c r="L11" s="229"/>
      <c r="M11" s="229"/>
    </row>
    <row r="12" spans="1:13" s="164" customFormat="1" x14ac:dyDescent="0.2">
      <c r="J12" s="229"/>
      <c r="K12" s="229"/>
      <c r="L12" s="229"/>
      <c r="M12" s="229"/>
    </row>
    <row r="13" spans="1:13" s="164" customFormat="1" x14ac:dyDescent="0.2">
      <c r="J13" s="229"/>
      <c r="K13" s="229"/>
      <c r="L13" s="229"/>
      <c r="M13" s="229"/>
    </row>
    <row r="14" spans="1:13" s="164" customFormat="1" x14ac:dyDescent="0.2">
      <c r="J14" s="229"/>
      <c r="K14" s="229"/>
      <c r="L14" s="229"/>
      <c r="M14" s="229"/>
    </row>
    <row r="15" spans="1:13" s="164" customFormat="1" x14ac:dyDescent="0.2">
      <c r="J15" s="229"/>
      <c r="K15" s="229"/>
      <c r="L15" s="229"/>
      <c r="M15" s="229"/>
    </row>
    <row r="16" spans="1:13" s="164" customFormat="1" x14ac:dyDescent="0.2">
      <c r="J16" s="229"/>
      <c r="K16" s="229"/>
      <c r="L16" s="229"/>
      <c r="M16" s="229"/>
    </row>
    <row r="17" spans="10:13" s="164" customFormat="1" x14ac:dyDescent="0.2">
      <c r="J17" s="229"/>
      <c r="K17" s="229"/>
      <c r="L17" s="229"/>
      <c r="M17" s="229"/>
    </row>
    <row r="18" spans="10:13" s="164" customFormat="1" x14ac:dyDescent="0.2">
      <c r="J18" s="229"/>
      <c r="K18" s="229"/>
      <c r="L18" s="229"/>
      <c r="M18" s="229"/>
    </row>
    <row r="19" spans="10:13" s="164" customFormat="1" x14ac:dyDescent="0.2">
      <c r="J19" s="229"/>
      <c r="K19" s="229"/>
      <c r="L19" s="229"/>
      <c r="M19" s="229"/>
    </row>
    <row r="20" spans="10:13" s="164" customFormat="1" x14ac:dyDescent="0.2">
      <c r="J20" s="229"/>
      <c r="K20" s="229"/>
      <c r="L20" s="229"/>
      <c r="M20" s="229"/>
    </row>
    <row r="21" spans="10:13" s="164" customFormat="1" x14ac:dyDescent="0.2">
      <c r="J21" s="229"/>
      <c r="K21" s="229"/>
      <c r="L21" s="229"/>
      <c r="M21" s="229"/>
    </row>
    <row r="22" spans="10:13" s="164" customFormat="1" x14ac:dyDescent="0.2">
      <c r="J22" s="229"/>
      <c r="K22" s="229"/>
      <c r="L22" s="229"/>
      <c r="M22" s="229"/>
    </row>
    <row r="23" spans="10:13" s="164" customFormat="1" x14ac:dyDescent="0.2">
      <c r="J23" s="229"/>
      <c r="K23" s="229"/>
      <c r="L23" s="229"/>
      <c r="M23" s="229"/>
    </row>
    <row r="24" spans="10:13" s="164" customFormat="1" x14ac:dyDescent="0.2">
      <c r="J24" s="229"/>
      <c r="K24" s="229"/>
      <c r="L24" s="229"/>
      <c r="M24" s="229"/>
    </row>
    <row r="25" spans="10:13" s="164" customFormat="1" x14ac:dyDescent="0.2">
      <c r="J25" s="229"/>
      <c r="K25" s="229"/>
      <c r="L25" s="229"/>
      <c r="M25" s="229"/>
    </row>
    <row r="26" spans="10:13" s="164" customFormat="1" x14ac:dyDescent="0.2">
      <c r="J26" s="229"/>
      <c r="K26" s="229"/>
      <c r="L26" s="229"/>
      <c r="M26" s="229"/>
    </row>
    <row r="27" spans="10:13" s="164" customFormat="1" x14ac:dyDescent="0.2">
      <c r="J27" s="229"/>
      <c r="K27" s="229"/>
      <c r="L27" s="229"/>
      <c r="M27" s="229"/>
    </row>
    <row r="28" spans="10:13" s="164" customFormat="1" x14ac:dyDescent="0.2">
      <c r="J28" s="229"/>
      <c r="K28" s="229"/>
      <c r="L28" s="229"/>
      <c r="M28" s="229"/>
    </row>
    <row r="29" spans="10:13" s="164" customFormat="1" x14ac:dyDescent="0.2">
      <c r="J29" s="229"/>
      <c r="K29" s="229"/>
      <c r="L29" s="229"/>
      <c r="M29" s="229"/>
    </row>
    <row r="30" spans="10:13" s="164" customFormat="1" x14ac:dyDescent="0.2">
      <c r="J30" s="229"/>
      <c r="K30" s="229"/>
      <c r="L30" s="229"/>
      <c r="M30" s="229"/>
    </row>
    <row r="31" spans="10:13" s="164" customFormat="1" x14ac:dyDescent="0.2">
      <c r="J31" s="229"/>
      <c r="K31" s="229"/>
      <c r="L31" s="229"/>
      <c r="M31" s="229"/>
    </row>
    <row r="32" spans="10:13" s="164" customFormat="1" x14ac:dyDescent="0.2">
      <c r="J32" s="229"/>
      <c r="K32" s="229"/>
      <c r="L32" s="229"/>
      <c r="M32" s="229"/>
    </row>
    <row r="33" spans="10:13" s="164" customFormat="1" x14ac:dyDescent="0.2">
      <c r="J33" s="229"/>
      <c r="K33" s="229"/>
      <c r="L33" s="229"/>
      <c r="M33" s="229"/>
    </row>
    <row r="34" spans="10:13" s="164" customFormat="1" x14ac:dyDescent="0.2">
      <c r="J34" s="229"/>
      <c r="K34" s="229"/>
      <c r="L34" s="229"/>
      <c r="M34" s="229"/>
    </row>
    <row r="35" spans="10:13" s="164" customFormat="1" x14ac:dyDescent="0.2">
      <c r="J35" s="229"/>
      <c r="K35" s="229"/>
      <c r="L35" s="229"/>
      <c r="M35" s="229"/>
    </row>
    <row r="36" spans="10:13" s="164" customFormat="1" x14ac:dyDescent="0.2">
      <c r="J36" s="229"/>
      <c r="K36" s="229"/>
      <c r="L36" s="229"/>
      <c r="M36" s="229"/>
    </row>
    <row r="37" spans="10:13" s="164" customFormat="1" x14ac:dyDescent="0.2">
      <c r="J37" s="229"/>
      <c r="K37" s="229"/>
      <c r="L37" s="229"/>
      <c r="M37" s="229"/>
    </row>
    <row r="38" spans="10:13" s="164" customFormat="1" x14ac:dyDescent="0.2">
      <c r="J38" s="229"/>
      <c r="K38" s="229"/>
      <c r="L38" s="229"/>
      <c r="M38" s="229"/>
    </row>
    <row r="39" spans="10:13" s="164" customFormat="1" x14ac:dyDescent="0.2">
      <c r="J39" s="229"/>
      <c r="K39" s="229"/>
      <c r="L39" s="229"/>
      <c r="M39" s="229"/>
    </row>
    <row r="40" spans="10:13" s="164" customFormat="1" x14ac:dyDescent="0.2">
      <c r="J40" s="229"/>
      <c r="K40" s="229"/>
      <c r="L40" s="229"/>
      <c r="M40" s="229"/>
    </row>
    <row r="41" spans="10:13" s="164" customFormat="1" x14ac:dyDescent="0.2">
      <c r="J41" s="229"/>
      <c r="K41" s="229"/>
      <c r="L41" s="229"/>
      <c r="M41" s="229"/>
    </row>
    <row r="42" spans="10:13" s="164" customFormat="1" x14ac:dyDescent="0.2">
      <c r="J42" s="229"/>
      <c r="K42" s="229"/>
      <c r="L42" s="229"/>
      <c r="M42" s="229"/>
    </row>
    <row r="43" spans="10:13" s="164" customFormat="1" x14ac:dyDescent="0.2">
      <c r="J43" s="229"/>
      <c r="K43" s="229"/>
      <c r="L43" s="229"/>
      <c r="M43" s="229"/>
    </row>
    <row r="44" spans="10:13" s="164" customFormat="1" x14ac:dyDescent="0.2">
      <c r="J44" s="229"/>
      <c r="K44" s="229"/>
      <c r="L44" s="229"/>
      <c r="M44" s="229"/>
    </row>
    <row r="45" spans="10:13" s="164" customFormat="1" x14ac:dyDescent="0.2">
      <c r="J45" s="229"/>
      <c r="K45" s="229"/>
      <c r="L45" s="229"/>
      <c r="M45" s="229"/>
    </row>
    <row r="46" spans="10:13" s="164" customFormat="1" x14ac:dyDescent="0.2">
      <c r="J46" s="229"/>
      <c r="K46" s="229"/>
      <c r="L46" s="229"/>
      <c r="M46" s="229"/>
    </row>
    <row r="47" spans="10:13" s="164" customFormat="1" x14ac:dyDescent="0.2">
      <c r="J47" s="229"/>
      <c r="K47" s="229"/>
      <c r="L47" s="229"/>
      <c r="M47" s="229"/>
    </row>
    <row r="48" spans="10:13" s="164" customFormat="1" x14ac:dyDescent="0.2">
      <c r="J48" s="229"/>
      <c r="K48" s="229"/>
      <c r="L48" s="229"/>
      <c r="M48" s="229"/>
    </row>
    <row r="49" spans="10:13" s="164" customFormat="1" x14ac:dyDescent="0.2">
      <c r="J49" s="229"/>
      <c r="K49" s="229"/>
      <c r="L49" s="229"/>
      <c r="M49" s="229"/>
    </row>
    <row r="50" spans="10:13" s="164" customFormat="1" x14ac:dyDescent="0.2">
      <c r="J50" s="229"/>
      <c r="K50" s="229"/>
      <c r="L50" s="229"/>
      <c r="M50" s="229"/>
    </row>
    <row r="51" spans="10:13" s="164" customFormat="1" x14ac:dyDescent="0.2">
      <c r="J51" s="229"/>
      <c r="K51" s="229"/>
      <c r="L51" s="229"/>
      <c r="M51" s="229"/>
    </row>
    <row r="52" spans="10:13" s="164" customFormat="1" x14ac:dyDescent="0.2">
      <c r="J52" s="229"/>
      <c r="K52" s="229"/>
      <c r="L52" s="229"/>
      <c r="M52" s="229"/>
    </row>
    <row r="53" spans="10:13" s="164" customFormat="1" x14ac:dyDescent="0.2">
      <c r="J53" s="229"/>
      <c r="K53" s="229"/>
      <c r="L53" s="229"/>
      <c r="M53" s="229"/>
    </row>
    <row r="54" spans="10:13" s="164" customFormat="1" x14ac:dyDescent="0.2">
      <c r="J54" s="229"/>
      <c r="K54" s="229"/>
      <c r="L54" s="229"/>
      <c r="M54" s="229"/>
    </row>
    <row r="55" spans="10:13" s="164" customFormat="1" x14ac:dyDescent="0.2">
      <c r="J55" s="229"/>
      <c r="K55" s="229"/>
      <c r="L55" s="229"/>
      <c r="M55" s="229"/>
    </row>
    <row r="56" spans="10:13" s="164" customFormat="1" x14ac:dyDescent="0.2">
      <c r="J56" s="229"/>
      <c r="K56" s="229"/>
      <c r="L56" s="229"/>
      <c r="M56" s="229"/>
    </row>
    <row r="57" spans="10:13" s="164" customFormat="1" x14ac:dyDescent="0.2">
      <c r="J57" s="229"/>
      <c r="K57" s="229"/>
      <c r="L57" s="229"/>
      <c r="M57" s="229"/>
    </row>
    <row r="58" spans="10:13" s="164" customFormat="1" x14ac:dyDescent="0.2">
      <c r="J58" s="229"/>
      <c r="K58" s="229"/>
      <c r="L58" s="229"/>
      <c r="M58" s="229"/>
    </row>
    <row r="59" spans="10:13" s="164" customFormat="1" x14ac:dyDescent="0.2">
      <c r="J59" s="229"/>
      <c r="K59" s="229"/>
      <c r="L59" s="229"/>
      <c r="M59" s="229"/>
    </row>
    <row r="60" spans="10:13" s="164" customFormat="1" x14ac:dyDescent="0.2">
      <c r="J60" s="229"/>
      <c r="K60" s="229"/>
      <c r="L60" s="229"/>
      <c r="M60" s="229"/>
    </row>
    <row r="61" spans="10:13" s="164" customFormat="1" x14ac:dyDescent="0.2">
      <c r="J61" s="229"/>
      <c r="K61" s="229"/>
      <c r="L61" s="229"/>
      <c r="M61" s="229"/>
    </row>
    <row r="62" spans="10:13" s="164" customFormat="1" x14ac:dyDescent="0.2">
      <c r="J62" s="229"/>
      <c r="K62" s="229"/>
      <c r="L62" s="229"/>
      <c r="M62" s="229"/>
    </row>
    <row r="63" spans="10:13" s="164" customFormat="1" x14ac:dyDescent="0.2">
      <c r="J63" s="229"/>
      <c r="K63" s="229"/>
      <c r="L63" s="229"/>
      <c r="M63" s="229"/>
    </row>
    <row r="64" spans="10:13" s="164" customFormat="1" x14ac:dyDescent="0.2">
      <c r="J64" s="229"/>
      <c r="K64" s="229"/>
      <c r="L64" s="229"/>
      <c r="M64" s="229"/>
    </row>
    <row r="65" spans="10:13" s="164" customFormat="1" x14ac:dyDescent="0.2">
      <c r="J65" s="229"/>
      <c r="K65" s="229"/>
      <c r="L65" s="229"/>
      <c r="M65" s="229"/>
    </row>
    <row r="66" spans="10:13" s="164" customFormat="1" x14ac:dyDescent="0.2">
      <c r="J66" s="229"/>
      <c r="K66" s="229"/>
      <c r="L66" s="229"/>
      <c r="M66" s="229"/>
    </row>
    <row r="67" spans="10:13" s="164" customFormat="1" x14ac:dyDescent="0.2">
      <c r="J67" s="229"/>
      <c r="K67" s="229"/>
      <c r="L67" s="229"/>
      <c r="M67" s="229"/>
    </row>
    <row r="68" spans="10:13" s="164" customFormat="1" x14ac:dyDescent="0.2">
      <c r="J68" s="229"/>
      <c r="K68" s="229"/>
      <c r="L68" s="229"/>
      <c r="M68" s="229"/>
    </row>
    <row r="69" spans="10:13" s="164" customFormat="1" x14ac:dyDescent="0.2">
      <c r="J69" s="229"/>
      <c r="K69" s="229"/>
      <c r="L69" s="229"/>
      <c r="M69" s="229"/>
    </row>
    <row r="70" spans="10:13" s="164" customFormat="1" x14ac:dyDescent="0.2">
      <c r="J70" s="229"/>
      <c r="K70" s="229"/>
      <c r="L70" s="229"/>
      <c r="M70" s="229"/>
    </row>
    <row r="71" spans="10:13" s="164" customFormat="1" x14ac:dyDescent="0.2">
      <c r="J71" s="229"/>
      <c r="K71" s="229"/>
      <c r="L71" s="229"/>
      <c r="M71" s="229"/>
    </row>
    <row r="72" spans="10:13" s="164" customFormat="1" x14ac:dyDescent="0.2">
      <c r="J72" s="229"/>
      <c r="K72" s="229"/>
      <c r="L72" s="229"/>
      <c r="M72" s="229"/>
    </row>
    <row r="73" spans="10:13" s="164" customFormat="1" x14ac:dyDescent="0.2">
      <c r="J73" s="229"/>
      <c r="K73" s="229"/>
      <c r="L73" s="229"/>
      <c r="M73" s="229"/>
    </row>
    <row r="74" spans="10:13" s="164" customFormat="1" x14ac:dyDescent="0.2">
      <c r="J74" s="229"/>
      <c r="K74" s="229"/>
      <c r="L74" s="229"/>
      <c r="M74" s="229"/>
    </row>
    <row r="75" spans="10:13" s="164" customFormat="1" x14ac:dyDescent="0.2">
      <c r="J75" s="229"/>
      <c r="K75" s="229"/>
      <c r="L75" s="229"/>
      <c r="M75" s="229"/>
    </row>
    <row r="76" spans="10:13" s="164" customFormat="1" x14ac:dyDescent="0.2">
      <c r="J76" s="229"/>
      <c r="K76" s="229"/>
      <c r="L76" s="229"/>
      <c r="M76" s="229"/>
    </row>
    <row r="77" spans="10:13" s="164" customFormat="1" x14ac:dyDescent="0.2">
      <c r="J77" s="229"/>
      <c r="K77" s="229"/>
      <c r="L77" s="229"/>
      <c r="M77" s="229"/>
    </row>
    <row r="78" spans="10:13" s="164" customFormat="1" x14ac:dyDescent="0.2">
      <c r="J78" s="229"/>
      <c r="K78" s="229"/>
      <c r="L78" s="229"/>
      <c r="M78" s="229"/>
    </row>
    <row r="79" spans="10:13" s="164" customFormat="1" x14ac:dyDescent="0.2">
      <c r="J79" s="229"/>
      <c r="K79" s="229"/>
      <c r="L79" s="229"/>
      <c r="M79" s="229"/>
    </row>
    <row r="80" spans="10:13" s="164" customFormat="1" x14ac:dyDescent="0.2">
      <c r="J80" s="229"/>
      <c r="K80" s="229"/>
      <c r="L80" s="229"/>
      <c r="M80" s="229"/>
    </row>
    <row r="81" spans="10:13" s="164" customFormat="1" x14ac:dyDescent="0.2">
      <c r="J81" s="229"/>
      <c r="K81" s="229"/>
      <c r="L81" s="229"/>
      <c r="M81" s="229"/>
    </row>
    <row r="82" spans="10:13" s="164" customFormat="1" x14ac:dyDescent="0.2">
      <c r="J82" s="229"/>
      <c r="K82" s="229"/>
      <c r="L82" s="229"/>
      <c r="M82" s="229"/>
    </row>
    <row r="83" spans="10:13" s="164" customFormat="1" x14ac:dyDescent="0.2">
      <c r="J83" s="229"/>
      <c r="K83" s="229"/>
      <c r="L83" s="229"/>
      <c r="M83" s="229"/>
    </row>
    <row r="84" spans="10:13" s="164" customFormat="1" x14ac:dyDescent="0.2">
      <c r="J84" s="229"/>
      <c r="K84" s="229"/>
      <c r="L84" s="229"/>
      <c r="M84" s="229"/>
    </row>
    <row r="85" spans="10:13" s="164" customFormat="1" x14ac:dyDescent="0.2">
      <c r="J85" s="229"/>
      <c r="K85" s="229"/>
      <c r="L85" s="229"/>
      <c r="M85" s="229"/>
    </row>
    <row r="86" spans="10:13" s="164" customFormat="1" x14ac:dyDescent="0.2">
      <c r="J86" s="229"/>
      <c r="K86" s="229"/>
      <c r="L86" s="229"/>
      <c r="M86" s="229"/>
    </row>
    <row r="87" spans="10:13" s="164" customFormat="1" x14ac:dyDescent="0.2">
      <c r="J87" s="229"/>
      <c r="K87" s="229"/>
      <c r="L87" s="229"/>
      <c r="M87" s="229"/>
    </row>
    <row r="88" spans="10:13" s="164" customFormat="1" x14ac:dyDescent="0.2">
      <c r="J88" s="229"/>
      <c r="K88" s="229"/>
      <c r="L88" s="229"/>
      <c r="M88" s="229"/>
    </row>
    <row r="89" spans="10:13" s="164" customFormat="1" x14ac:dyDescent="0.2">
      <c r="J89" s="229"/>
      <c r="K89" s="229"/>
      <c r="L89" s="229"/>
      <c r="M89" s="229"/>
    </row>
    <row r="90" spans="10:13" s="164" customFormat="1" x14ac:dyDescent="0.2">
      <c r="J90" s="229"/>
      <c r="K90" s="229"/>
      <c r="L90" s="229"/>
      <c r="M90" s="229"/>
    </row>
    <row r="91" spans="10:13" s="164" customFormat="1" x14ac:dyDescent="0.2">
      <c r="J91" s="229"/>
      <c r="K91" s="229"/>
      <c r="L91" s="229"/>
      <c r="M91" s="229"/>
    </row>
    <row r="92" spans="10:13" s="164" customFormat="1" x14ac:dyDescent="0.2">
      <c r="J92" s="229"/>
      <c r="K92" s="229"/>
      <c r="L92" s="229"/>
      <c r="M92" s="229"/>
    </row>
    <row r="93" spans="10:13" s="164" customFormat="1" x14ac:dyDescent="0.2">
      <c r="J93" s="229"/>
      <c r="K93" s="229"/>
      <c r="L93" s="229"/>
      <c r="M93" s="229"/>
    </row>
    <row r="94" spans="10:13" s="164" customFormat="1" x14ac:dyDescent="0.2">
      <c r="J94" s="229"/>
      <c r="K94" s="229"/>
      <c r="L94" s="229"/>
      <c r="M94" s="229"/>
    </row>
    <row r="95" spans="10:13" s="164" customFormat="1" x14ac:dyDescent="0.2">
      <c r="J95" s="229"/>
      <c r="K95" s="229"/>
      <c r="L95" s="229"/>
      <c r="M95" s="229"/>
    </row>
    <row r="96" spans="10:13" s="164" customFormat="1" x14ac:dyDescent="0.2">
      <c r="J96" s="229"/>
      <c r="K96" s="229"/>
      <c r="L96" s="229"/>
      <c r="M96" s="229"/>
    </row>
    <row r="97" spans="10:13" s="164" customFormat="1" x14ac:dyDescent="0.2">
      <c r="J97" s="229"/>
      <c r="K97" s="229"/>
      <c r="L97" s="229"/>
      <c r="M97" s="229"/>
    </row>
    <row r="98" spans="10:13" s="164" customFormat="1" x14ac:dyDescent="0.2">
      <c r="J98" s="229"/>
      <c r="K98" s="229"/>
      <c r="L98" s="229"/>
      <c r="M98" s="229"/>
    </row>
    <row r="99" spans="10:13" s="164" customFormat="1" x14ac:dyDescent="0.2">
      <c r="J99" s="229"/>
      <c r="K99" s="229"/>
      <c r="L99" s="229"/>
      <c r="M99" s="229"/>
    </row>
    <row r="100" spans="10:13" s="164" customFormat="1" x14ac:dyDescent="0.2">
      <c r="J100" s="229"/>
      <c r="K100" s="229"/>
      <c r="L100" s="229"/>
      <c r="M100" s="229"/>
    </row>
    <row r="101" spans="10:13" s="164" customFormat="1" x14ac:dyDescent="0.2">
      <c r="J101" s="229"/>
      <c r="K101" s="229"/>
      <c r="L101" s="229"/>
      <c r="M101" s="229"/>
    </row>
    <row r="102" spans="10:13" s="164" customFormat="1" x14ac:dyDescent="0.2">
      <c r="J102" s="229"/>
      <c r="K102" s="229"/>
      <c r="L102" s="229"/>
      <c r="M102" s="229"/>
    </row>
    <row r="103" spans="10:13" s="164" customFormat="1" x14ac:dyDescent="0.2">
      <c r="J103" s="229"/>
      <c r="K103" s="229"/>
      <c r="L103" s="229"/>
      <c r="M103" s="229"/>
    </row>
    <row r="104" spans="10:13" s="164" customFormat="1" x14ac:dyDescent="0.2">
      <c r="J104" s="229"/>
      <c r="K104" s="229"/>
      <c r="L104" s="229"/>
      <c r="M104" s="229"/>
    </row>
    <row r="105" spans="10:13" s="164" customFormat="1" x14ac:dyDescent="0.2">
      <c r="J105" s="229"/>
      <c r="K105" s="229"/>
      <c r="L105" s="229"/>
      <c r="M105" s="229"/>
    </row>
    <row r="106" spans="10:13" s="164" customFormat="1" x14ac:dyDescent="0.2">
      <c r="J106" s="229"/>
      <c r="K106" s="229"/>
      <c r="L106" s="229"/>
      <c r="M106" s="229"/>
    </row>
    <row r="107" spans="10:13" s="164" customFormat="1" x14ac:dyDescent="0.2">
      <c r="J107" s="229"/>
      <c r="K107" s="229"/>
      <c r="L107" s="229"/>
      <c r="M107" s="229"/>
    </row>
    <row r="108" spans="10:13" s="164" customFormat="1" x14ac:dyDescent="0.2">
      <c r="J108" s="229"/>
      <c r="K108" s="229"/>
      <c r="L108" s="229"/>
      <c r="M108" s="229"/>
    </row>
    <row r="109" spans="10:13" s="164" customFormat="1" x14ac:dyDescent="0.2">
      <c r="J109" s="229"/>
      <c r="K109" s="229"/>
      <c r="L109" s="229"/>
      <c r="M109" s="229"/>
    </row>
    <row r="110" spans="10:13" s="164" customFormat="1" x14ac:dyDescent="0.2">
      <c r="J110" s="229"/>
      <c r="K110" s="229"/>
      <c r="L110" s="229"/>
      <c r="M110" s="229"/>
    </row>
    <row r="111" spans="10:13" s="164" customFormat="1" x14ac:dyDescent="0.2">
      <c r="J111" s="229"/>
      <c r="K111" s="229"/>
      <c r="L111" s="229"/>
      <c r="M111" s="229"/>
    </row>
    <row r="112" spans="10:13" s="164" customFormat="1" x14ac:dyDescent="0.2">
      <c r="J112" s="229"/>
      <c r="K112" s="229"/>
      <c r="L112" s="229"/>
      <c r="M112" s="229"/>
    </row>
    <row r="113" spans="10:13" s="164" customFormat="1" x14ac:dyDescent="0.2">
      <c r="J113" s="229"/>
      <c r="K113" s="229"/>
      <c r="L113" s="229"/>
      <c r="M113" s="229"/>
    </row>
    <row r="114" spans="10:13" s="164" customFormat="1" x14ac:dyDescent="0.2">
      <c r="J114" s="229"/>
      <c r="K114" s="229"/>
      <c r="L114" s="229"/>
      <c r="M114" s="229"/>
    </row>
    <row r="115" spans="10:13" s="164" customFormat="1" x14ac:dyDescent="0.2">
      <c r="J115" s="229"/>
      <c r="K115" s="229"/>
      <c r="L115" s="229"/>
      <c r="M115" s="229"/>
    </row>
    <row r="116" spans="10:13" s="164" customFormat="1" x14ac:dyDescent="0.2">
      <c r="J116" s="229"/>
      <c r="K116" s="229"/>
      <c r="L116" s="229"/>
      <c r="M116" s="229"/>
    </row>
    <row r="117" spans="10:13" s="164" customFormat="1" x14ac:dyDescent="0.2">
      <c r="J117" s="229"/>
      <c r="K117" s="229"/>
      <c r="L117" s="229"/>
      <c r="M117" s="229"/>
    </row>
    <row r="118" spans="10:13" s="164" customFormat="1" x14ac:dyDescent="0.2">
      <c r="J118" s="229"/>
      <c r="K118" s="229"/>
      <c r="L118" s="229"/>
      <c r="M118" s="229"/>
    </row>
    <row r="119" spans="10:13" s="164" customFormat="1" x14ac:dyDescent="0.2">
      <c r="J119" s="229"/>
      <c r="K119" s="229"/>
      <c r="L119" s="229"/>
      <c r="M119" s="229"/>
    </row>
    <row r="120" spans="10:13" s="164" customFormat="1" x14ac:dyDescent="0.2">
      <c r="J120" s="229"/>
      <c r="K120" s="229"/>
      <c r="L120" s="229"/>
      <c r="M120" s="229"/>
    </row>
    <row r="121" spans="10:13" s="164" customFormat="1" x14ac:dyDescent="0.2">
      <c r="J121" s="229"/>
      <c r="K121" s="229"/>
      <c r="L121" s="229"/>
      <c r="M121" s="229"/>
    </row>
    <row r="122" spans="10:13" s="164" customFormat="1" x14ac:dyDescent="0.2">
      <c r="J122" s="229"/>
      <c r="K122" s="229"/>
      <c r="L122" s="229"/>
      <c r="M122" s="229"/>
    </row>
    <row r="123" spans="10:13" s="164" customFormat="1" x14ac:dyDescent="0.2">
      <c r="J123" s="229"/>
      <c r="K123" s="229"/>
      <c r="L123" s="229"/>
      <c r="M123" s="229"/>
    </row>
    <row r="124" spans="10:13" s="164" customFormat="1" x14ac:dyDescent="0.2">
      <c r="J124" s="229"/>
      <c r="K124" s="229"/>
      <c r="L124" s="229"/>
      <c r="M124" s="229"/>
    </row>
    <row r="125" spans="10:13" s="164" customFormat="1" x14ac:dyDescent="0.2">
      <c r="J125" s="229"/>
      <c r="K125" s="229"/>
      <c r="L125" s="229"/>
      <c r="M125" s="229"/>
    </row>
    <row r="126" spans="10:13" s="164" customFormat="1" x14ac:dyDescent="0.2">
      <c r="J126" s="229"/>
      <c r="K126" s="229"/>
      <c r="L126" s="229"/>
      <c r="M126" s="229"/>
    </row>
    <row r="127" spans="10:13" s="164" customFormat="1" x14ac:dyDescent="0.2">
      <c r="J127" s="229"/>
      <c r="K127" s="229"/>
      <c r="L127" s="229"/>
      <c r="M127" s="229"/>
    </row>
    <row r="128" spans="10:13" s="164" customFormat="1" x14ac:dyDescent="0.2">
      <c r="J128" s="229"/>
      <c r="K128" s="229"/>
      <c r="L128" s="229"/>
      <c r="M128" s="229"/>
    </row>
    <row r="129" spans="10:13" s="164" customFormat="1" x14ac:dyDescent="0.2">
      <c r="J129" s="229"/>
      <c r="K129" s="229"/>
      <c r="L129" s="229"/>
      <c r="M129" s="229"/>
    </row>
    <row r="130" spans="10:13" s="164" customFormat="1" x14ac:dyDescent="0.2">
      <c r="J130" s="229"/>
      <c r="K130" s="229"/>
      <c r="L130" s="229"/>
      <c r="M130" s="229"/>
    </row>
    <row r="131" spans="10:13" s="164" customFormat="1" x14ac:dyDescent="0.2">
      <c r="J131" s="229"/>
      <c r="K131" s="229"/>
      <c r="L131" s="229"/>
      <c r="M131" s="229"/>
    </row>
    <row r="132" spans="10:13" s="164" customFormat="1" x14ac:dyDescent="0.2">
      <c r="J132" s="229"/>
      <c r="K132" s="229"/>
      <c r="L132" s="229"/>
      <c r="M132" s="229"/>
    </row>
    <row r="133" spans="10:13" s="164" customFormat="1" x14ac:dyDescent="0.2">
      <c r="J133" s="229"/>
      <c r="K133" s="229"/>
      <c r="L133" s="229"/>
      <c r="M133" s="229"/>
    </row>
    <row r="134" spans="10:13" s="164" customFormat="1" x14ac:dyDescent="0.2">
      <c r="J134" s="229"/>
      <c r="K134" s="229"/>
      <c r="L134" s="229"/>
      <c r="M134" s="229"/>
    </row>
    <row r="135" spans="10:13" s="164" customFormat="1" x14ac:dyDescent="0.2">
      <c r="J135" s="229"/>
      <c r="K135" s="229"/>
      <c r="L135" s="229"/>
      <c r="M135" s="229"/>
    </row>
    <row r="136" spans="10:13" s="164" customFormat="1" x14ac:dyDescent="0.2">
      <c r="J136" s="229"/>
      <c r="K136" s="229"/>
      <c r="L136" s="229"/>
      <c r="M136" s="229"/>
    </row>
    <row r="137" spans="10:13" s="164" customFormat="1" x14ac:dyDescent="0.2">
      <c r="J137" s="229"/>
      <c r="K137" s="229"/>
      <c r="L137" s="229"/>
      <c r="M137" s="229"/>
    </row>
    <row r="138" spans="10:13" s="164" customFormat="1" x14ac:dyDescent="0.2">
      <c r="J138" s="229"/>
      <c r="K138" s="229"/>
      <c r="L138" s="229"/>
      <c r="M138" s="229"/>
    </row>
    <row r="139" spans="10:13" s="164" customFormat="1" x14ac:dyDescent="0.2">
      <c r="J139" s="229"/>
      <c r="K139" s="229"/>
      <c r="L139" s="229"/>
      <c r="M139" s="229"/>
    </row>
    <row r="140" spans="10:13" s="164" customFormat="1" x14ac:dyDescent="0.2">
      <c r="J140" s="229"/>
      <c r="K140" s="229"/>
      <c r="L140" s="229"/>
      <c r="M140" s="229"/>
    </row>
    <row r="141" spans="10:13" s="164" customFormat="1" x14ac:dyDescent="0.2">
      <c r="J141" s="229"/>
      <c r="K141" s="229"/>
      <c r="L141" s="229"/>
      <c r="M141" s="229"/>
    </row>
    <row r="142" spans="10:13" s="164" customFormat="1" x14ac:dyDescent="0.2">
      <c r="J142" s="229"/>
      <c r="K142" s="229"/>
      <c r="L142" s="229"/>
      <c r="M142" s="229"/>
    </row>
    <row r="143" spans="10:13" s="164" customFormat="1" x14ac:dyDescent="0.2">
      <c r="J143" s="229"/>
      <c r="K143" s="229"/>
      <c r="L143" s="229"/>
      <c r="M143" s="229"/>
    </row>
    <row r="144" spans="10:13" s="164" customFormat="1" x14ac:dyDescent="0.2">
      <c r="J144" s="229"/>
      <c r="K144" s="229"/>
      <c r="L144" s="229"/>
      <c r="M144" s="229"/>
    </row>
    <row r="145" spans="10:13" s="164" customFormat="1" x14ac:dyDescent="0.2">
      <c r="J145" s="229"/>
      <c r="K145" s="229"/>
      <c r="L145" s="229"/>
      <c r="M145" s="229"/>
    </row>
    <row r="146" spans="10:13" s="164" customFormat="1" x14ac:dyDescent="0.2">
      <c r="J146" s="229"/>
      <c r="K146" s="229"/>
      <c r="L146" s="229"/>
      <c r="M146" s="229"/>
    </row>
    <row r="147" spans="10:13" s="164" customFormat="1" x14ac:dyDescent="0.2">
      <c r="J147" s="229"/>
      <c r="K147" s="229"/>
      <c r="L147" s="229"/>
      <c r="M147" s="229"/>
    </row>
    <row r="148" spans="10:13" s="164" customFormat="1" x14ac:dyDescent="0.2">
      <c r="J148" s="229"/>
      <c r="K148" s="229"/>
      <c r="L148" s="229"/>
      <c r="M148" s="229"/>
    </row>
    <row r="149" spans="10:13" s="164" customFormat="1" x14ac:dyDescent="0.2">
      <c r="J149" s="229"/>
      <c r="K149" s="229"/>
      <c r="L149" s="229"/>
      <c r="M149" s="229"/>
    </row>
    <row r="150" spans="10:13" s="164" customFormat="1" x14ac:dyDescent="0.2">
      <c r="J150" s="229"/>
      <c r="K150" s="229"/>
      <c r="L150" s="229"/>
      <c r="M150" s="229"/>
    </row>
    <row r="151" spans="10:13" s="164" customFormat="1" x14ac:dyDescent="0.2">
      <c r="J151" s="229"/>
      <c r="K151" s="229"/>
      <c r="L151" s="229"/>
      <c r="M151" s="229"/>
    </row>
    <row r="152" spans="10:13" s="164" customFormat="1" x14ac:dyDescent="0.2">
      <c r="J152" s="229"/>
      <c r="K152" s="229"/>
      <c r="L152" s="229"/>
      <c r="M152" s="229"/>
    </row>
    <row r="153" spans="10:13" s="164" customFormat="1" x14ac:dyDescent="0.2">
      <c r="J153" s="229"/>
      <c r="K153" s="229"/>
      <c r="L153" s="229"/>
      <c r="M153" s="229"/>
    </row>
    <row r="154" spans="10:13" s="164" customFormat="1" x14ac:dyDescent="0.2">
      <c r="J154" s="229"/>
      <c r="K154" s="229"/>
      <c r="L154" s="229"/>
      <c r="M154" s="229"/>
    </row>
    <row r="155" spans="10:13" s="164" customFormat="1" x14ac:dyDescent="0.2">
      <c r="J155" s="229"/>
      <c r="K155" s="229"/>
      <c r="L155" s="229"/>
      <c r="M155" s="229"/>
    </row>
    <row r="156" spans="10:13" s="164" customFormat="1" x14ac:dyDescent="0.2">
      <c r="J156" s="229"/>
      <c r="K156" s="229"/>
      <c r="L156" s="229"/>
      <c r="M156" s="229"/>
    </row>
    <row r="157" spans="10:13" s="164" customFormat="1" x14ac:dyDescent="0.2">
      <c r="J157" s="229"/>
      <c r="K157" s="229"/>
      <c r="L157" s="229"/>
      <c r="M157" s="229"/>
    </row>
    <row r="158" spans="10:13" s="164" customFormat="1" x14ac:dyDescent="0.2">
      <c r="J158" s="229"/>
      <c r="K158" s="229"/>
      <c r="L158" s="229"/>
      <c r="M158" s="229"/>
    </row>
    <row r="159" spans="10:13" s="164" customFormat="1" x14ac:dyDescent="0.2">
      <c r="J159" s="229"/>
      <c r="K159" s="229"/>
      <c r="L159" s="229"/>
      <c r="M159" s="229"/>
    </row>
    <row r="160" spans="10:13" s="164" customFormat="1" x14ac:dyDescent="0.2">
      <c r="J160" s="229"/>
      <c r="K160" s="229"/>
      <c r="L160" s="229"/>
      <c r="M160" s="229"/>
    </row>
    <row r="161" spans="10:13" s="164" customFormat="1" x14ac:dyDescent="0.2">
      <c r="J161" s="229"/>
      <c r="K161" s="229"/>
      <c r="L161" s="229"/>
      <c r="M161" s="229"/>
    </row>
    <row r="162" spans="10:13" s="164" customFormat="1" x14ac:dyDescent="0.2">
      <c r="J162" s="229"/>
      <c r="K162" s="229"/>
      <c r="L162" s="229"/>
      <c r="M162" s="229"/>
    </row>
    <row r="163" spans="10:13" s="164" customFormat="1" x14ac:dyDescent="0.2">
      <c r="J163" s="229"/>
      <c r="K163" s="229"/>
      <c r="L163" s="229"/>
      <c r="M163" s="229"/>
    </row>
    <row r="164" spans="10:13" s="164" customFormat="1" x14ac:dyDescent="0.2">
      <c r="J164" s="229"/>
      <c r="K164" s="229"/>
      <c r="L164" s="229"/>
      <c r="M164" s="229"/>
    </row>
    <row r="165" spans="10:13" s="164" customFormat="1" x14ac:dyDescent="0.2">
      <c r="J165" s="229"/>
      <c r="K165" s="229"/>
      <c r="L165" s="229"/>
      <c r="M165" s="229"/>
    </row>
    <row r="166" spans="10:13" s="164" customFormat="1" x14ac:dyDescent="0.2">
      <c r="J166" s="229"/>
      <c r="K166" s="229"/>
      <c r="L166" s="229"/>
      <c r="M166" s="229"/>
    </row>
    <row r="167" spans="10:13" s="164" customFormat="1" x14ac:dyDescent="0.2">
      <c r="J167" s="229"/>
      <c r="K167" s="229"/>
      <c r="L167" s="229"/>
      <c r="M167" s="229"/>
    </row>
    <row r="168" spans="10:13" s="164" customFormat="1" x14ac:dyDescent="0.2">
      <c r="J168" s="229"/>
      <c r="K168" s="229"/>
      <c r="L168" s="229"/>
      <c r="M168" s="229"/>
    </row>
    <row r="169" spans="10:13" s="164" customFormat="1" x14ac:dyDescent="0.2">
      <c r="J169" s="229"/>
      <c r="K169" s="229"/>
      <c r="L169" s="229"/>
      <c r="M169" s="229"/>
    </row>
    <row r="170" spans="10:13" s="164" customFormat="1" x14ac:dyDescent="0.2">
      <c r="J170" s="229"/>
      <c r="K170" s="229"/>
      <c r="L170" s="229"/>
      <c r="M170" s="229"/>
    </row>
    <row r="171" spans="10:13" s="164" customFormat="1" x14ac:dyDescent="0.2">
      <c r="J171" s="229"/>
      <c r="K171" s="229"/>
      <c r="L171" s="229"/>
      <c r="M171" s="229"/>
    </row>
    <row r="172" spans="10:13" s="164" customFormat="1" x14ac:dyDescent="0.2">
      <c r="J172" s="229"/>
      <c r="K172" s="229"/>
      <c r="L172" s="229"/>
      <c r="M172" s="229"/>
    </row>
    <row r="173" spans="10:13" s="164" customFormat="1" x14ac:dyDescent="0.2">
      <c r="J173" s="229"/>
      <c r="K173" s="229"/>
      <c r="L173" s="229"/>
      <c r="M173" s="229"/>
    </row>
    <row r="174" spans="10:13" s="164" customFormat="1" x14ac:dyDescent="0.2">
      <c r="J174" s="229"/>
      <c r="K174" s="229"/>
      <c r="L174" s="229"/>
      <c r="M174" s="229"/>
    </row>
    <row r="175" spans="10:13" s="164" customFormat="1" x14ac:dyDescent="0.2">
      <c r="J175" s="229"/>
      <c r="K175" s="229"/>
      <c r="L175" s="229"/>
      <c r="M175" s="229"/>
    </row>
    <row r="176" spans="10:13" s="164" customFormat="1" x14ac:dyDescent="0.2">
      <c r="J176" s="229"/>
      <c r="K176" s="229"/>
      <c r="L176" s="229"/>
      <c r="M176" s="229"/>
    </row>
    <row r="177" spans="10:13" s="164" customFormat="1" x14ac:dyDescent="0.2">
      <c r="J177" s="229"/>
      <c r="K177" s="229"/>
      <c r="L177" s="229"/>
      <c r="M177" s="229"/>
    </row>
    <row r="178" spans="10:13" s="164" customFormat="1" x14ac:dyDescent="0.2">
      <c r="J178" s="229"/>
      <c r="K178" s="229"/>
      <c r="L178" s="229"/>
      <c r="M178" s="229"/>
    </row>
    <row r="179" spans="10:13" s="164" customFormat="1" x14ac:dyDescent="0.2">
      <c r="J179" s="229"/>
      <c r="K179" s="229"/>
      <c r="L179" s="229"/>
      <c r="M179" s="229"/>
    </row>
    <row r="180" spans="10:13" s="164" customFormat="1" x14ac:dyDescent="0.2">
      <c r="J180" s="229"/>
      <c r="K180" s="229"/>
      <c r="L180" s="229"/>
      <c r="M180" s="229"/>
    </row>
    <row r="181" spans="10:13" s="164" customFormat="1" x14ac:dyDescent="0.2">
      <c r="J181" s="229"/>
      <c r="K181" s="229"/>
      <c r="L181" s="229"/>
      <c r="M181" s="229"/>
    </row>
    <row r="182" spans="10:13" s="164" customFormat="1" x14ac:dyDescent="0.2">
      <c r="J182" s="229"/>
      <c r="K182" s="229"/>
      <c r="L182" s="229"/>
      <c r="M182" s="229"/>
    </row>
    <row r="183" spans="10:13" s="164" customFormat="1" x14ac:dyDescent="0.2">
      <c r="J183" s="229"/>
      <c r="K183" s="229"/>
      <c r="L183" s="229"/>
      <c r="M183" s="229"/>
    </row>
    <row r="184" spans="10:13" s="164" customFormat="1" x14ac:dyDescent="0.2">
      <c r="J184" s="229"/>
      <c r="K184" s="229"/>
      <c r="L184" s="229"/>
      <c r="M184" s="229"/>
    </row>
    <row r="185" spans="10:13" s="164" customFormat="1" x14ac:dyDescent="0.2">
      <c r="J185" s="229"/>
      <c r="K185" s="229"/>
      <c r="L185" s="229"/>
      <c r="M185" s="229"/>
    </row>
    <row r="186" spans="10:13" s="164" customFormat="1" x14ac:dyDescent="0.2">
      <c r="J186" s="229"/>
      <c r="K186" s="229"/>
      <c r="L186" s="229"/>
      <c r="M186" s="229"/>
    </row>
    <row r="187" spans="10:13" s="164" customFormat="1" x14ac:dyDescent="0.2">
      <c r="J187" s="229"/>
      <c r="K187" s="229"/>
      <c r="L187" s="229"/>
      <c r="M187" s="229"/>
    </row>
    <row r="188" spans="10:13" s="164" customFormat="1" x14ac:dyDescent="0.2">
      <c r="J188" s="229"/>
      <c r="K188" s="229"/>
      <c r="L188" s="229"/>
      <c r="M188" s="229"/>
    </row>
    <row r="189" spans="10:13" s="164" customFormat="1" x14ac:dyDescent="0.2">
      <c r="J189" s="229"/>
      <c r="K189" s="229"/>
      <c r="L189" s="229"/>
      <c r="M189" s="229"/>
    </row>
    <row r="190" spans="10:13" s="164" customFormat="1" x14ac:dyDescent="0.2">
      <c r="J190" s="229"/>
      <c r="K190" s="229"/>
      <c r="L190" s="229"/>
      <c r="M190" s="229"/>
    </row>
    <row r="191" spans="10:13" s="164" customFormat="1" x14ac:dyDescent="0.2">
      <c r="J191" s="229"/>
      <c r="K191" s="229"/>
      <c r="L191" s="229"/>
      <c r="M191" s="229"/>
    </row>
    <row r="192" spans="10:13" s="164" customFormat="1" x14ac:dyDescent="0.2">
      <c r="J192" s="229"/>
      <c r="K192" s="229"/>
      <c r="L192" s="229"/>
      <c r="M192" s="229"/>
    </row>
    <row r="193" spans="10:13" s="164" customFormat="1" x14ac:dyDescent="0.2">
      <c r="J193" s="229"/>
      <c r="K193" s="229"/>
      <c r="L193" s="229"/>
      <c r="M193" s="229"/>
    </row>
    <row r="194" spans="10:13" s="164" customFormat="1" x14ac:dyDescent="0.2">
      <c r="J194" s="229"/>
      <c r="K194" s="229"/>
      <c r="L194" s="229"/>
      <c r="M194" s="229"/>
    </row>
    <row r="195" spans="10:13" s="164" customFormat="1" x14ac:dyDescent="0.2">
      <c r="J195" s="229"/>
      <c r="K195" s="229"/>
      <c r="L195" s="229"/>
      <c r="M195" s="229"/>
    </row>
    <row r="196" spans="10:13" s="164" customFormat="1" x14ac:dyDescent="0.2">
      <c r="J196" s="229"/>
      <c r="K196" s="229"/>
      <c r="L196" s="229"/>
      <c r="M196" s="229"/>
    </row>
    <row r="197" spans="10:13" s="164" customFormat="1" x14ac:dyDescent="0.2">
      <c r="J197" s="229"/>
      <c r="K197" s="229"/>
      <c r="L197" s="229"/>
      <c r="M197" s="229"/>
    </row>
    <row r="198" spans="10:13" s="164" customFormat="1" x14ac:dyDescent="0.2">
      <c r="J198" s="229"/>
      <c r="K198" s="229"/>
      <c r="L198" s="229"/>
      <c r="M198" s="229"/>
    </row>
    <row r="199" spans="10:13" s="164" customFormat="1" x14ac:dyDescent="0.2">
      <c r="J199" s="229"/>
      <c r="K199" s="229"/>
      <c r="L199" s="229"/>
      <c r="M199" s="229"/>
    </row>
    <row r="200" spans="10:13" s="164" customFormat="1" x14ac:dyDescent="0.2">
      <c r="J200" s="229"/>
      <c r="K200" s="229"/>
      <c r="L200" s="229"/>
      <c r="M200" s="229"/>
    </row>
    <row r="201" spans="10:13" s="164" customFormat="1" x14ac:dyDescent="0.2">
      <c r="J201" s="229"/>
      <c r="K201" s="229"/>
      <c r="L201" s="229"/>
      <c r="M201" s="229"/>
    </row>
    <row r="202" spans="10:13" s="164" customFormat="1" x14ac:dyDescent="0.2">
      <c r="J202" s="229"/>
      <c r="K202" s="229"/>
      <c r="L202" s="229"/>
      <c r="M202" s="229"/>
    </row>
    <row r="203" spans="10:13" s="164" customFormat="1" x14ac:dyDescent="0.2">
      <c r="J203" s="229"/>
      <c r="K203" s="229"/>
      <c r="L203" s="229"/>
      <c r="M203" s="229"/>
    </row>
    <row r="204" spans="10:13" s="164" customFormat="1" x14ac:dyDescent="0.2">
      <c r="J204" s="229"/>
      <c r="K204" s="229"/>
      <c r="L204" s="229"/>
      <c r="M204" s="229"/>
    </row>
    <row r="205" spans="10:13" s="164" customFormat="1" x14ac:dyDescent="0.2">
      <c r="J205" s="229"/>
      <c r="K205" s="229"/>
      <c r="L205" s="229"/>
      <c r="M205" s="229"/>
    </row>
    <row r="206" spans="10:13" s="164" customFormat="1" x14ac:dyDescent="0.2">
      <c r="J206" s="229"/>
      <c r="K206" s="229"/>
      <c r="L206" s="229"/>
      <c r="M206" s="229"/>
    </row>
    <row r="207" spans="10:13" s="164" customFormat="1" x14ac:dyDescent="0.2">
      <c r="J207" s="229"/>
      <c r="K207" s="229"/>
      <c r="L207" s="229"/>
      <c r="M207" s="229"/>
    </row>
    <row r="208" spans="10:13" s="164" customFormat="1" x14ac:dyDescent="0.2">
      <c r="J208" s="229"/>
      <c r="K208" s="229"/>
      <c r="L208" s="229"/>
      <c r="M208" s="229"/>
    </row>
    <row r="209" spans="10:13" s="164" customFormat="1" x14ac:dyDescent="0.2">
      <c r="J209" s="229"/>
      <c r="K209" s="229"/>
      <c r="L209" s="229"/>
      <c r="M209" s="229"/>
    </row>
    <row r="210" spans="10:13" s="164" customFormat="1" x14ac:dyDescent="0.2">
      <c r="J210" s="229"/>
      <c r="K210" s="229"/>
      <c r="L210" s="229"/>
      <c r="M210" s="229"/>
    </row>
    <row r="211" spans="10:13" s="164" customFormat="1" x14ac:dyDescent="0.2">
      <c r="J211" s="229"/>
      <c r="K211" s="229"/>
      <c r="L211" s="229"/>
      <c r="M211" s="229"/>
    </row>
    <row r="212" spans="10:13" s="164" customFormat="1" x14ac:dyDescent="0.2">
      <c r="J212" s="229"/>
      <c r="K212" s="229"/>
      <c r="L212" s="229"/>
      <c r="M212" s="229"/>
    </row>
    <row r="213" spans="10:13" s="164" customFormat="1" x14ac:dyDescent="0.2">
      <c r="J213" s="229"/>
      <c r="K213" s="229"/>
      <c r="L213" s="229"/>
      <c r="M213" s="229"/>
    </row>
    <row r="214" spans="10:13" s="164" customFormat="1" x14ac:dyDescent="0.2">
      <c r="J214" s="229"/>
      <c r="K214" s="229"/>
      <c r="L214" s="229"/>
      <c r="M214" s="229"/>
    </row>
    <row r="215" spans="10:13" s="164" customFormat="1" x14ac:dyDescent="0.2">
      <c r="J215" s="229"/>
      <c r="K215" s="229"/>
      <c r="L215" s="229"/>
      <c r="M215" s="229"/>
    </row>
    <row r="216" spans="10:13" s="164" customFormat="1" x14ac:dyDescent="0.2">
      <c r="J216" s="229"/>
      <c r="K216" s="229"/>
      <c r="L216" s="229"/>
      <c r="M216" s="229"/>
    </row>
    <row r="217" spans="10:13" s="164" customFormat="1" x14ac:dyDescent="0.2">
      <c r="J217" s="229"/>
      <c r="K217" s="229"/>
      <c r="L217" s="229"/>
      <c r="M217" s="229"/>
    </row>
    <row r="218" spans="10:13" s="164" customFormat="1" x14ac:dyDescent="0.2">
      <c r="J218" s="229"/>
      <c r="K218" s="229"/>
      <c r="L218" s="229"/>
      <c r="M218" s="229"/>
    </row>
    <row r="219" spans="10:13" s="164" customFormat="1" x14ac:dyDescent="0.2">
      <c r="J219" s="229"/>
      <c r="K219" s="229"/>
      <c r="L219" s="229"/>
      <c r="M219" s="229"/>
    </row>
    <row r="220" spans="10:13" s="164" customFormat="1" x14ac:dyDescent="0.2">
      <c r="J220" s="229"/>
      <c r="K220" s="229"/>
      <c r="L220" s="229"/>
      <c r="M220" s="229"/>
    </row>
    <row r="221" spans="10:13" s="164" customFormat="1" x14ac:dyDescent="0.2">
      <c r="J221" s="229"/>
      <c r="K221" s="229"/>
      <c r="L221" s="229"/>
      <c r="M221" s="229"/>
    </row>
    <row r="222" spans="10:13" s="164" customFormat="1" x14ac:dyDescent="0.2">
      <c r="J222" s="229"/>
      <c r="K222" s="229"/>
      <c r="L222" s="229"/>
      <c r="M222" s="229"/>
    </row>
    <row r="223" spans="10:13" s="164" customFormat="1" x14ac:dyDescent="0.2">
      <c r="J223" s="229"/>
      <c r="K223" s="229"/>
      <c r="L223" s="229"/>
      <c r="M223" s="229"/>
    </row>
    <row r="224" spans="10:13" s="164" customFormat="1" x14ac:dyDescent="0.2">
      <c r="J224" s="229"/>
      <c r="K224" s="229"/>
      <c r="L224" s="229"/>
      <c r="M224" s="229"/>
    </row>
    <row r="225" spans="10:13" s="164" customFormat="1" x14ac:dyDescent="0.2">
      <c r="J225" s="229"/>
      <c r="K225" s="229"/>
      <c r="L225" s="229"/>
      <c r="M225" s="229"/>
    </row>
    <row r="226" spans="10:13" s="164" customFormat="1" x14ac:dyDescent="0.2">
      <c r="J226" s="229"/>
      <c r="K226" s="229"/>
      <c r="L226" s="229"/>
      <c r="M226" s="229"/>
    </row>
    <row r="227" spans="10:13" s="164" customFormat="1" x14ac:dyDescent="0.2">
      <c r="J227" s="229"/>
      <c r="K227" s="229"/>
      <c r="L227" s="229"/>
      <c r="M227" s="229"/>
    </row>
    <row r="228" spans="10:13" s="164" customFormat="1" x14ac:dyDescent="0.2">
      <c r="J228" s="229"/>
      <c r="K228" s="229"/>
      <c r="L228" s="229"/>
      <c r="M228" s="229"/>
    </row>
    <row r="229" spans="10:13" s="164" customFormat="1" x14ac:dyDescent="0.2">
      <c r="J229" s="229"/>
      <c r="K229" s="229"/>
      <c r="L229" s="229"/>
      <c r="M229" s="229"/>
    </row>
    <row r="230" spans="10:13" s="164" customFormat="1" x14ac:dyDescent="0.2">
      <c r="J230" s="229"/>
      <c r="K230" s="229"/>
      <c r="L230" s="229"/>
      <c r="M230" s="229"/>
    </row>
    <row r="231" spans="10:13" s="164" customFormat="1" x14ac:dyDescent="0.2">
      <c r="J231" s="229"/>
      <c r="K231" s="229"/>
      <c r="L231" s="229"/>
      <c r="M231" s="229"/>
    </row>
    <row r="232" spans="10:13" s="164" customFormat="1" x14ac:dyDescent="0.2">
      <c r="J232" s="229"/>
      <c r="K232" s="229"/>
      <c r="L232" s="229"/>
      <c r="M232" s="229"/>
    </row>
    <row r="233" spans="10:13" s="164" customFormat="1" x14ac:dyDescent="0.2">
      <c r="J233" s="229"/>
      <c r="K233" s="229"/>
      <c r="L233" s="229"/>
      <c r="M233" s="229"/>
    </row>
    <row r="234" spans="10:13" s="164" customFormat="1" x14ac:dyDescent="0.2">
      <c r="J234" s="229"/>
      <c r="K234" s="229"/>
      <c r="L234" s="229"/>
      <c r="M234" s="229"/>
    </row>
    <row r="235" spans="10:13" s="164" customFormat="1" x14ac:dyDescent="0.2">
      <c r="J235" s="229"/>
      <c r="K235" s="229"/>
      <c r="L235" s="229"/>
      <c r="M235" s="229"/>
    </row>
    <row r="236" spans="10:13" s="164" customFormat="1" x14ac:dyDescent="0.2">
      <c r="J236" s="229"/>
      <c r="K236" s="229"/>
      <c r="L236" s="229"/>
      <c r="M236" s="229"/>
    </row>
    <row r="237" spans="10:13" s="164" customFormat="1" x14ac:dyDescent="0.2">
      <c r="J237" s="229"/>
      <c r="K237" s="229"/>
      <c r="L237" s="229"/>
      <c r="M237" s="229"/>
    </row>
    <row r="238" spans="10:13" s="164" customFormat="1" x14ac:dyDescent="0.2">
      <c r="J238" s="229"/>
      <c r="K238" s="229"/>
      <c r="L238" s="229"/>
      <c r="M238" s="229"/>
    </row>
    <row r="239" spans="10:13" s="164" customFormat="1" x14ac:dyDescent="0.2">
      <c r="J239" s="229"/>
      <c r="K239" s="229"/>
      <c r="L239" s="229"/>
      <c r="M239" s="229"/>
    </row>
    <row r="240" spans="10:13" s="164" customFormat="1" x14ac:dyDescent="0.2">
      <c r="J240" s="229"/>
      <c r="K240" s="229"/>
      <c r="L240" s="229"/>
      <c r="M240" s="229"/>
    </row>
    <row r="241" spans="10:13" s="164" customFormat="1" x14ac:dyDescent="0.2">
      <c r="J241" s="229"/>
      <c r="K241" s="229"/>
      <c r="L241" s="229"/>
      <c r="M241" s="229"/>
    </row>
    <row r="242" spans="10:13" s="164" customFormat="1" x14ac:dyDescent="0.2">
      <c r="J242" s="229"/>
      <c r="K242" s="229"/>
      <c r="L242" s="229"/>
      <c r="M242" s="229"/>
    </row>
    <row r="243" spans="10:13" s="164" customFormat="1" x14ac:dyDescent="0.2">
      <c r="J243" s="229"/>
      <c r="K243" s="229"/>
      <c r="L243" s="229"/>
      <c r="M243" s="229"/>
    </row>
    <row r="244" spans="10:13" s="164" customFormat="1" x14ac:dyDescent="0.2">
      <c r="J244" s="229"/>
      <c r="K244" s="229"/>
      <c r="L244" s="229"/>
      <c r="M244" s="229"/>
    </row>
    <row r="245" spans="10:13" s="164" customFormat="1" x14ac:dyDescent="0.2">
      <c r="J245" s="229"/>
      <c r="K245" s="229"/>
      <c r="L245" s="229"/>
      <c r="M245" s="229"/>
    </row>
    <row r="246" spans="10:13" s="164" customFormat="1" x14ac:dyDescent="0.2">
      <c r="J246" s="229"/>
      <c r="K246" s="229"/>
      <c r="L246" s="229"/>
      <c r="M246" s="229"/>
    </row>
    <row r="247" spans="10:13" s="164" customFormat="1" x14ac:dyDescent="0.2">
      <c r="J247" s="229"/>
      <c r="K247" s="229"/>
      <c r="L247" s="229"/>
      <c r="M247" s="229"/>
    </row>
    <row r="248" spans="10:13" s="164" customFormat="1" x14ac:dyDescent="0.2">
      <c r="J248" s="229"/>
      <c r="K248" s="229"/>
      <c r="L248" s="229"/>
      <c r="M248" s="229"/>
    </row>
    <row r="249" spans="10:13" s="164" customFormat="1" x14ac:dyDescent="0.2">
      <c r="J249" s="229"/>
      <c r="K249" s="229"/>
      <c r="L249" s="229"/>
      <c r="M249" s="229"/>
    </row>
    <row r="250" spans="10:13" s="164" customFormat="1" x14ac:dyDescent="0.2">
      <c r="J250" s="229"/>
      <c r="K250" s="229"/>
      <c r="L250" s="229"/>
      <c r="M250" s="229"/>
    </row>
    <row r="251" spans="10:13" s="164" customFormat="1" x14ac:dyDescent="0.2">
      <c r="J251" s="229"/>
      <c r="K251" s="229"/>
      <c r="L251" s="229"/>
      <c r="M251" s="229"/>
    </row>
    <row r="252" spans="10:13" s="164" customFormat="1" x14ac:dyDescent="0.2">
      <c r="J252" s="229"/>
      <c r="K252" s="229"/>
      <c r="L252" s="229"/>
      <c r="M252" s="229"/>
    </row>
    <row r="253" spans="10:13" s="164" customFormat="1" x14ac:dyDescent="0.2">
      <c r="J253" s="229"/>
      <c r="K253" s="229"/>
      <c r="L253" s="229"/>
      <c r="M253" s="229"/>
    </row>
    <row r="254" spans="10:13" s="164" customFormat="1" x14ac:dyDescent="0.2">
      <c r="J254" s="229"/>
      <c r="K254" s="229"/>
      <c r="L254" s="229"/>
      <c r="M254" s="229"/>
    </row>
    <row r="255" spans="10:13" s="164" customFormat="1" x14ac:dyDescent="0.2">
      <c r="J255" s="229"/>
      <c r="K255" s="229"/>
      <c r="L255" s="229"/>
      <c r="M255" s="229"/>
    </row>
    <row r="256" spans="10:13" s="164" customFormat="1" x14ac:dyDescent="0.2">
      <c r="J256" s="229"/>
      <c r="K256" s="229"/>
      <c r="L256" s="229"/>
      <c r="M256" s="229"/>
    </row>
    <row r="257" spans="10:13" s="164" customFormat="1" x14ac:dyDescent="0.2">
      <c r="J257" s="229"/>
      <c r="K257" s="229"/>
      <c r="L257" s="229"/>
      <c r="M257" s="229"/>
    </row>
    <row r="258" spans="10:13" s="164" customFormat="1" x14ac:dyDescent="0.2">
      <c r="J258" s="229"/>
      <c r="K258" s="229"/>
      <c r="L258" s="229"/>
      <c r="M258" s="229"/>
    </row>
    <row r="259" spans="10:13" s="164" customFormat="1" x14ac:dyDescent="0.2">
      <c r="J259" s="229"/>
      <c r="K259" s="229"/>
      <c r="L259" s="229"/>
      <c r="M259" s="229"/>
    </row>
    <row r="260" spans="10:13" s="164" customFormat="1" x14ac:dyDescent="0.2">
      <c r="J260" s="229"/>
      <c r="K260" s="229"/>
      <c r="L260" s="229"/>
      <c r="M260" s="229"/>
    </row>
    <row r="261" spans="10:13" s="164" customFormat="1" x14ac:dyDescent="0.2">
      <c r="J261" s="229"/>
      <c r="K261" s="229"/>
      <c r="L261" s="229"/>
      <c r="M261" s="229"/>
    </row>
    <row r="262" spans="10:13" s="27" customFormat="1" x14ac:dyDescent="0.2">
      <c r="J262" s="86"/>
      <c r="K262" s="86"/>
      <c r="L262" s="86"/>
      <c r="M262" s="86"/>
    </row>
    <row r="263" spans="10:13" s="27" customFormat="1" x14ac:dyDescent="0.2">
      <c r="J263" s="86"/>
      <c r="K263" s="86"/>
      <c r="L263" s="86"/>
      <c r="M263" s="86"/>
    </row>
    <row r="264" spans="10:13" s="27" customFormat="1" x14ac:dyDescent="0.2">
      <c r="J264" s="86"/>
      <c r="K264" s="86"/>
      <c r="L264" s="86"/>
      <c r="M264" s="86"/>
    </row>
    <row r="265" spans="10:13" s="27" customFormat="1" x14ac:dyDescent="0.2">
      <c r="J265" s="86"/>
      <c r="K265" s="86"/>
      <c r="L265" s="86"/>
      <c r="M265" s="86"/>
    </row>
    <row r="266" spans="10:13" s="27" customFormat="1" x14ac:dyDescent="0.2">
      <c r="J266" s="86"/>
      <c r="K266" s="86"/>
      <c r="L266" s="86"/>
      <c r="M266" s="86"/>
    </row>
    <row r="267" spans="10:13" s="27" customFormat="1" x14ac:dyDescent="0.2">
      <c r="J267" s="86"/>
      <c r="K267" s="86"/>
      <c r="L267" s="86"/>
      <c r="M267" s="86"/>
    </row>
    <row r="268" spans="10:13" s="27" customFormat="1" x14ac:dyDescent="0.2">
      <c r="J268" s="86"/>
      <c r="K268" s="86"/>
      <c r="L268" s="86"/>
      <c r="M268" s="86"/>
    </row>
    <row r="269" spans="10:13" s="27" customFormat="1" x14ac:dyDescent="0.2">
      <c r="J269" s="86"/>
      <c r="K269" s="86"/>
      <c r="L269" s="86"/>
      <c r="M269" s="86"/>
    </row>
    <row r="270" spans="10:13" s="27" customFormat="1" x14ac:dyDescent="0.2">
      <c r="J270" s="86"/>
      <c r="K270" s="86"/>
      <c r="L270" s="86"/>
      <c r="M270" s="86"/>
    </row>
    <row r="271" spans="10:13" s="27" customFormat="1" x14ac:dyDescent="0.2">
      <c r="J271" s="86"/>
      <c r="K271" s="86"/>
      <c r="L271" s="86"/>
      <c r="M271" s="86"/>
    </row>
    <row r="272" spans="10:13" s="27" customFormat="1" x14ac:dyDescent="0.2">
      <c r="J272" s="86"/>
      <c r="K272" s="86"/>
      <c r="L272" s="86"/>
      <c r="M272" s="86"/>
    </row>
    <row r="273" spans="10:13" s="27" customFormat="1" x14ac:dyDescent="0.2">
      <c r="J273" s="86"/>
      <c r="K273" s="86"/>
      <c r="L273" s="86"/>
      <c r="M273" s="86"/>
    </row>
    <row r="274" spans="10:13" s="27" customFormat="1" x14ac:dyDescent="0.2">
      <c r="J274" s="86"/>
      <c r="K274" s="86"/>
      <c r="L274" s="86"/>
      <c r="M274" s="86"/>
    </row>
    <row r="275" spans="10:13" s="27" customFormat="1" x14ac:dyDescent="0.2">
      <c r="J275" s="86"/>
      <c r="K275" s="86"/>
      <c r="L275" s="86"/>
      <c r="M275" s="86"/>
    </row>
    <row r="276" spans="10:13" s="27" customFormat="1" x14ac:dyDescent="0.2">
      <c r="J276" s="86"/>
      <c r="K276" s="86"/>
      <c r="L276" s="86"/>
      <c r="M276" s="86"/>
    </row>
    <row r="277" spans="10:13" s="27" customFormat="1" x14ac:dyDescent="0.2">
      <c r="J277" s="86"/>
      <c r="K277" s="86"/>
      <c r="L277" s="86"/>
      <c r="M277" s="86"/>
    </row>
    <row r="278" spans="10:13" s="27" customFormat="1" x14ac:dyDescent="0.2">
      <c r="J278" s="86"/>
      <c r="K278" s="86"/>
      <c r="L278" s="86"/>
      <c r="M278" s="86"/>
    </row>
    <row r="279" spans="10:13" s="27" customFormat="1" x14ac:dyDescent="0.2">
      <c r="J279" s="86"/>
      <c r="K279" s="86"/>
      <c r="L279" s="86"/>
      <c r="M279" s="86"/>
    </row>
    <row r="280" spans="10:13" s="27" customFormat="1" x14ac:dyDescent="0.2">
      <c r="J280" s="86"/>
      <c r="K280" s="86"/>
      <c r="L280" s="86"/>
      <c r="M280" s="86"/>
    </row>
    <row r="281" spans="10:13" s="27" customFormat="1" x14ac:dyDescent="0.2">
      <c r="J281" s="86"/>
      <c r="K281" s="86"/>
      <c r="L281" s="86"/>
      <c r="M281" s="86"/>
    </row>
    <row r="282" spans="10:13" s="27" customFormat="1" x14ac:dyDescent="0.2">
      <c r="J282" s="86"/>
      <c r="K282" s="86"/>
      <c r="L282" s="86"/>
      <c r="M282" s="86"/>
    </row>
    <row r="283" spans="10:13" s="27" customFormat="1" x14ac:dyDescent="0.2">
      <c r="J283" s="86"/>
      <c r="K283" s="86"/>
      <c r="L283" s="86"/>
      <c r="M283" s="86"/>
    </row>
    <row r="284" spans="10:13" s="27" customFormat="1" x14ac:dyDescent="0.2">
      <c r="J284" s="86"/>
      <c r="K284" s="86"/>
      <c r="L284" s="86"/>
      <c r="M284" s="86"/>
    </row>
    <row r="285" spans="10:13" s="27" customFormat="1" x14ac:dyDescent="0.2">
      <c r="J285" s="86"/>
      <c r="K285" s="86"/>
      <c r="L285" s="86"/>
      <c r="M285" s="86"/>
    </row>
    <row r="286" spans="10:13" s="27" customFormat="1" x14ac:dyDescent="0.2">
      <c r="J286" s="86"/>
      <c r="K286" s="86"/>
      <c r="L286" s="86"/>
      <c r="M286" s="86"/>
    </row>
    <row r="287" spans="10:13" s="27" customFormat="1" x14ac:dyDescent="0.2">
      <c r="J287" s="86"/>
      <c r="K287" s="86"/>
      <c r="L287" s="86"/>
      <c r="M287" s="86"/>
    </row>
    <row r="288" spans="10:13" s="27" customFormat="1" x14ac:dyDescent="0.2">
      <c r="J288" s="86"/>
      <c r="K288" s="86"/>
      <c r="L288" s="86"/>
      <c r="M288" s="86"/>
    </row>
    <row r="289" spans="10:13" s="27" customFormat="1" x14ac:dyDescent="0.2">
      <c r="J289" s="86"/>
      <c r="K289" s="86"/>
      <c r="L289" s="86"/>
      <c r="M289" s="86"/>
    </row>
    <row r="290" spans="10:13" s="27" customFormat="1" x14ac:dyDescent="0.2">
      <c r="J290" s="86"/>
      <c r="K290" s="86"/>
      <c r="L290" s="86"/>
      <c r="M290" s="86"/>
    </row>
    <row r="291" spans="10:13" s="27" customFormat="1" x14ac:dyDescent="0.2">
      <c r="J291" s="86"/>
      <c r="K291" s="86"/>
      <c r="L291" s="86"/>
      <c r="M291" s="86"/>
    </row>
    <row r="292" spans="10:13" s="27" customFormat="1" x14ac:dyDescent="0.2">
      <c r="J292" s="86"/>
      <c r="K292" s="86"/>
      <c r="L292" s="86"/>
      <c r="M292" s="86"/>
    </row>
    <row r="293" spans="10:13" s="27" customFormat="1" x14ac:dyDescent="0.2">
      <c r="J293" s="86"/>
      <c r="K293" s="86"/>
      <c r="L293" s="86"/>
      <c r="M293" s="86"/>
    </row>
    <row r="294" spans="10:13" s="27" customFormat="1" x14ac:dyDescent="0.2">
      <c r="J294" s="86"/>
      <c r="K294" s="86"/>
      <c r="L294" s="86"/>
      <c r="M294" s="86"/>
    </row>
    <row r="295" spans="10:13" s="27" customFormat="1" x14ac:dyDescent="0.2">
      <c r="J295" s="86"/>
      <c r="K295" s="86"/>
      <c r="L295" s="86"/>
      <c r="M295" s="86"/>
    </row>
    <row r="296" spans="10:13" s="27" customFormat="1" x14ac:dyDescent="0.2">
      <c r="J296" s="86"/>
      <c r="K296" s="86"/>
      <c r="L296" s="86"/>
      <c r="M296" s="86"/>
    </row>
    <row r="297" spans="10:13" s="27" customFormat="1" x14ac:dyDescent="0.2">
      <c r="J297" s="86"/>
      <c r="K297" s="86"/>
      <c r="L297" s="86"/>
      <c r="M297" s="86"/>
    </row>
    <row r="298" spans="10:13" s="27" customFormat="1" x14ac:dyDescent="0.2">
      <c r="J298" s="86"/>
      <c r="K298" s="86"/>
      <c r="L298" s="86"/>
      <c r="M298" s="86"/>
    </row>
    <row r="299" spans="10:13" s="27" customFormat="1" x14ac:dyDescent="0.2">
      <c r="J299" s="86"/>
      <c r="K299" s="86"/>
      <c r="L299" s="86"/>
      <c r="M299" s="86"/>
    </row>
    <row r="300" spans="10:13" s="27" customFormat="1" x14ac:dyDescent="0.2">
      <c r="J300" s="86"/>
      <c r="K300" s="86"/>
      <c r="L300" s="86"/>
      <c r="M300" s="86"/>
    </row>
    <row r="301" spans="10:13" s="27" customFormat="1" x14ac:dyDescent="0.2">
      <c r="J301" s="86"/>
      <c r="K301" s="86"/>
      <c r="L301" s="86"/>
      <c r="M301" s="86"/>
    </row>
    <row r="302" spans="10:13" s="27" customFormat="1" x14ac:dyDescent="0.2">
      <c r="J302" s="86"/>
      <c r="K302" s="86"/>
      <c r="L302" s="86"/>
      <c r="M302" s="86"/>
    </row>
    <row r="303" spans="10:13" s="27" customFormat="1" x14ac:dyDescent="0.2">
      <c r="J303" s="86"/>
      <c r="K303" s="86"/>
      <c r="L303" s="86"/>
      <c r="M303" s="86"/>
    </row>
    <row r="304" spans="10:13" s="27" customFormat="1" x14ac:dyDescent="0.2">
      <c r="J304" s="86"/>
      <c r="K304" s="86"/>
      <c r="L304" s="86"/>
      <c r="M304" s="86"/>
    </row>
    <row r="305" spans="10:13" s="27" customFormat="1" x14ac:dyDescent="0.2">
      <c r="J305" s="86"/>
      <c r="K305" s="86"/>
      <c r="L305" s="86"/>
      <c r="M305" s="86"/>
    </row>
    <row r="306" spans="10:13" s="27" customFormat="1" x14ac:dyDescent="0.2">
      <c r="J306" s="86"/>
      <c r="K306" s="86"/>
      <c r="L306" s="86"/>
      <c r="M306" s="86"/>
    </row>
    <row r="307" spans="10:13" s="27" customFormat="1" x14ac:dyDescent="0.2">
      <c r="J307" s="86"/>
      <c r="K307" s="86"/>
      <c r="L307" s="86"/>
      <c r="M307" s="86"/>
    </row>
    <row r="308" spans="10:13" s="27" customFormat="1" x14ac:dyDescent="0.2">
      <c r="J308" s="86"/>
      <c r="K308" s="86"/>
      <c r="L308" s="86"/>
      <c r="M308" s="86"/>
    </row>
    <row r="309" spans="10:13" s="27" customFormat="1" x14ac:dyDescent="0.2">
      <c r="J309" s="86"/>
      <c r="K309" s="86"/>
      <c r="L309" s="86"/>
      <c r="M309" s="86"/>
    </row>
    <row r="310" spans="10:13" s="27" customFormat="1" x14ac:dyDescent="0.2">
      <c r="J310" s="86"/>
      <c r="K310" s="86"/>
      <c r="L310" s="86"/>
      <c r="M310" s="86"/>
    </row>
    <row r="311" spans="10:13" s="27" customFormat="1" x14ac:dyDescent="0.2">
      <c r="J311" s="86"/>
      <c r="K311" s="86"/>
      <c r="L311" s="86"/>
      <c r="M311" s="86"/>
    </row>
    <row r="312" spans="10:13" s="27" customFormat="1" x14ac:dyDescent="0.2">
      <c r="J312" s="86"/>
      <c r="K312" s="86"/>
      <c r="L312" s="86"/>
      <c r="M312" s="86"/>
    </row>
    <row r="313" spans="10:13" s="27" customFormat="1" x14ac:dyDescent="0.2">
      <c r="J313" s="86"/>
      <c r="K313" s="86"/>
      <c r="L313" s="86"/>
      <c r="M313" s="86"/>
    </row>
    <row r="314" spans="10:13" s="27" customFormat="1" x14ac:dyDescent="0.2">
      <c r="J314" s="86"/>
      <c r="K314" s="86"/>
      <c r="L314" s="86"/>
      <c r="M314" s="86"/>
    </row>
    <row r="315" spans="10:13" s="27" customFormat="1" x14ac:dyDescent="0.2">
      <c r="J315" s="86"/>
      <c r="K315" s="86"/>
      <c r="L315" s="86"/>
      <c r="M315" s="86"/>
    </row>
    <row r="316" spans="10:13" s="27" customFormat="1" x14ac:dyDescent="0.2">
      <c r="J316" s="86"/>
      <c r="K316" s="86"/>
      <c r="L316" s="86"/>
      <c r="M316" s="86"/>
    </row>
    <row r="317" spans="10:13" s="27" customFormat="1" x14ac:dyDescent="0.2">
      <c r="J317" s="86"/>
      <c r="K317" s="86"/>
      <c r="L317" s="86"/>
      <c r="M317" s="86"/>
    </row>
    <row r="318" spans="10:13" s="27" customFormat="1" x14ac:dyDescent="0.2">
      <c r="J318" s="86"/>
      <c r="K318" s="86"/>
      <c r="L318" s="86"/>
      <c r="M318" s="86"/>
    </row>
    <row r="319" spans="10:13" s="27" customFormat="1" x14ac:dyDescent="0.2">
      <c r="J319" s="86"/>
      <c r="K319" s="86"/>
      <c r="L319" s="86"/>
      <c r="M319" s="86"/>
    </row>
    <row r="320" spans="10:13" s="27" customFormat="1" x14ac:dyDescent="0.2">
      <c r="J320" s="86"/>
      <c r="K320" s="86"/>
      <c r="L320" s="86"/>
      <c r="M320" s="86"/>
    </row>
    <row r="321" spans="10:13" s="27" customFormat="1" x14ac:dyDescent="0.2">
      <c r="J321" s="86"/>
      <c r="K321" s="86"/>
      <c r="L321" s="86"/>
      <c r="M321" s="86"/>
    </row>
    <row r="322" spans="10:13" s="27" customFormat="1" x14ac:dyDescent="0.2">
      <c r="J322" s="86"/>
      <c r="K322" s="86"/>
      <c r="L322" s="86"/>
      <c r="M322" s="86"/>
    </row>
    <row r="323" spans="10:13" s="27" customFormat="1" x14ac:dyDescent="0.2">
      <c r="J323" s="86"/>
      <c r="K323" s="86"/>
      <c r="L323" s="86"/>
      <c r="M323" s="86"/>
    </row>
    <row r="324" spans="10:13" s="27" customFormat="1" x14ac:dyDescent="0.2">
      <c r="J324" s="86"/>
      <c r="K324" s="86"/>
      <c r="L324" s="86"/>
      <c r="M324" s="86"/>
    </row>
    <row r="325" spans="10:13" s="27" customFormat="1" x14ac:dyDescent="0.2">
      <c r="J325" s="86"/>
      <c r="K325" s="86"/>
      <c r="L325" s="86"/>
      <c r="M325" s="86"/>
    </row>
    <row r="326" spans="10:13" s="27" customFormat="1" x14ac:dyDescent="0.2">
      <c r="J326" s="86"/>
      <c r="K326" s="86"/>
      <c r="L326" s="86"/>
      <c r="M326" s="86"/>
    </row>
    <row r="327" spans="10:13" s="27" customFormat="1" x14ac:dyDescent="0.2">
      <c r="J327" s="86"/>
      <c r="K327" s="86"/>
      <c r="L327" s="86"/>
      <c r="M327" s="86"/>
    </row>
    <row r="328" spans="10:13" s="27" customFormat="1" x14ac:dyDescent="0.2">
      <c r="J328" s="86"/>
      <c r="K328" s="86"/>
      <c r="L328" s="86"/>
      <c r="M328" s="86"/>
    </row>
    <row r="329" spans="10:13" s="27" customFormat="1" x14ac:dyDescent="0.2">
      <c r="J329" s="86"/>
      <c r="K329" s="86"/>
      <c r="L329" s="86"/>
      <c r="M329" s="86"/>
    </row>
    <row r="330" spans="10:13" s="27" customFormat="1" x14ac:dyDescent="0.2">
      <c r="J330" s="86"/>
      <c r="K330" s="86"/>
      <c r="L330" s="86"/>
      <c r="M330" s="86"/>
    </row>
    <row r="331" spans="10:13" s="27" customFormat="1" x14ac:dyDescent="0.2">
      <c r="J331" s="86"/>
      <c r="K331" s="86"/>
      <c r="L331" s="86"/>
      <c r="M331" s="86"/>
    </row>
    <row r="332" spans="10:13" s="27" customFormat="1" x14ac:dyDescent="0.2">
      <c r="J332" s="86"/>
      <c r="K332" s="86"/>
      <c r="L332" s="86"/>
      <c r="M332" s="86"/>
    </row>
    <row r="333" spans="10:13" s="27" customFormat="1" x14ac:dyDescent="0.2">
      <c r="J333" s="86"/>
      <c r="K333" s="86"/>
      <c r="L333" s="86"/>
      <c r="M333" s="86"/>
    </row>
    <row r="334" spans="10:13" s="27" customFormat="1" x14ac:dyDescent="0.2">
      <c r="J334" s="86"/>
      <c r="K334" s="86"/>
      <c r="L334" s="86"/>
      <c r="M334" s="86"/>
    </row>
    <row r="335" spans="10:13" s="27" customFormat="1" x14ac:dyDescent="0.2">
      <c r="J335" s="86"/>
      <c r="K335" s="86"/>
      <c r="L335" s="86"/>
      <c r="M335" s="86"/>
    </row>
    <row r="336" spans="10:13" s="27" customFormat="1" x14ac:dyDescent="0.2">
      <c r="J336" s="86"/>
      <c r="K336" s="86"/>
      <c r="L336" s="86"/>
      <c r="M336" s="86"/>
    </row>
    <row r="337" spans="10:13" s="27" customFormat="1" x14ac:dyDescent="0.2">
      <c r="J337" s="86"/>
      <c r="K337" s="86"/>
      <c r="L337" s="86"/>
      <c r="M337" s="86"/>
    </row>
    <row r="338" spans="10:13" s="27" customFormat="1" x14ac:dyDescent="0.2">
      <c r="J338" s="86"/>
      <c r="K338" s="86"/>
      <c r="L338" s="86"/>
      <c r="M338" s="86"/>
    </row>
    <row r="339" spans="10:13" s="27" customFormat="1" x14ac:dyDescent="0.2">
      <c r="J339" s="86"/>
      <c r="K339" s="86"/>
      <c r="L339" s="86"/>
      <c r="M339" s="86"/>
    </row>
    <row r="340" spans="10:13" s="27" customFormat="1" x14ac:dyDescent="0.2">
      <c r="J340" s="86"/>
      <c r="K340" s="86"/>
      <c r="L340" s="86"/>
      <c r="M340" s="86"/>
    </row>
    <row r="341" spans="10:13" s="27" customFormat="1" x14ac:dyDescent="0.2">
      <c r="J341" s="86"/>
      <c r="K341" s="86"/>
      <c r="L341" s="86"/>
      <c r="M341" s="86"/>
    </row>
    <row r="342" spans="10:13" s="27" customFormat="1" x14ac:dyDescent="0.2">
      <c r="J342" s="86"/>
      <c r="K342" s="86"/>
      <c r="L342" s="86"/>
      <c r="M342" s="86"/>
    </row>
    <row r="343" spans="10:13" s="27" customFormat="1" x14ac:dyDescent="0.2">
      <c r="J343" s="86"/>
      <c r="K343" s="86"/>
      <c r="L343" s="86"/>
      <c r="M343" s="86"/>
    </row>
    <row r="344" spans="10:13" s="27" customFormat="1" x14ac:dyDescent="0.2">
      <c r="J344" s="86"/>
      <c r="K344" s="86"/>
      <c r="L344" s="86"/>
      <c r="M344" s="86"/>
    </row>
    <row r="345" spans="10:13" s="27" customFormat="1" x14ac:dyDescent="0.2">
      <c r="J345" s="86"/>
      <c r="K345" s="86"/>
      <c r="L345" s="86"/>
      <c r="M345" s="86"/>
    </row>
    <row r="346" spans="10:13" s="27" customFormat="1" x14ac:dyDescent="0.2">
      <c r="J346" s="86"/>
      <c r="K346" s="86"/>
      <c r="L346" s="86"/>
      <c r="M346" s="86"/>
    </row>
    <row r="347" spans="10:13" s="27" customFormat="1" x14ac:dyDescent="0.2">
      <c r="J347" s="86"/>
      <c r="K347" s="86"/>
      <c r="L347" s="86"/>
      <c r="M347" s="86"/>
    </row>
    <row r="348" spans="10:13" s="27" customFormat="1" x14ac:dyDescent="0.2">
      <c r="J348" s="86"/>
      <c r="K348" s="86"/>
      <c r="L348" s="86"/>
      <c r="M348" s="86"/>
    </row>
    <row r="349" spans="10:13" s="27" customFormat="1" x14ac:dyDescent="0.2">
      <c r="J349" s="86"/>
      <c r="K349" s="86"/>
      <c r="L349" s="86"/>
      <c r="M349" s="86"/>
    </row>
    <row r="350" spans="10:13" s="27" customFormat="1" x14ac:dyDescent="0.2">
      <c r="J350" s="86"/>
      <c r="K350" s="86"/>
      <c r="L350" s="86"/>
      <c r="M350" s="86"/>
    </row>
    <row r="351" spans="10:13" s="27" customFormat="1" x14ac:dyDescent="0.2">
      <c r="J351" s="86"/>
      <c r="K351" s="86"/>
      <c r="L351" s="86"/>
      <c r="M351" s="86"/>
    </row>
    <row r="352" spans="10:13" s="27" customFormat="1" x14ac:dyDescent="0.2">
      <c r="J352" s="86"/>
      <c r="K352" s="86"/>
      <c r="L352" s="86"/>
      <c r="M352" s="86"/>
    </row>
    <row r="353" spans="10:13" s="27" customFormat="1" x14ac:dyDescent="0.2">
      <c r="J353" s="86"/>
      <c r="K353" s="86"/>
      <c r="L353" s="86"/>
      <c r="M353" s="86"/>
    </row>
    <row r="354" spans="10:13" s="27" customFormat="1" x14ac:dyDescent="0.2">
      <c r="J354" s="86"/>
      <c r="K354" s="86"/>
      <c r="L354" s="86"/>
      <c r="M354" s="86"/>
    </row>
    <row r="355" spans="10:13" s="27" customFormat="1" x14ac:dyDescent="0.2">
      <c r="J355" s="86"/>
      <c r="K355" s="86"/>
      <c r="L355" s="86"/>
      <c r="M355" s="86"/>
    </row>
    <row r="356" spans="10:13" s="27" customFormat="1" x14ac:dyDescent="0.2">
      <c r="J356" s="86"/>
      <c r="K356" s="86"/>
      <c r="L356" s="86"/>
      <c r="M356" s="86"/>
    </row>
    <row r="357" spans="10:13" s="27" customFormat="1" x14ac:dyDescent="0.2">
      <c r="J357" s="86"/>
      <c r="K357" s="86"/>
      <c r="L357" s="86"/>
      <c r="M357" s="86"/>
    </row>
    <row r="358" spans="10:13" s="27" customFormat="1" x14ac:dyDescent="0.2">
      <c r="J358" s="86"/>
      <c r="K358" s="86"/>
      <c r="L358" s="86"/>
      <c r="M358" s="86"/>
    </row>
    <row r="359" spans="10:13" s="27" customFormat="1" x14ac:dyDescent="0.2">
      <c r="J359" s="86"/>
      <c r="K359" s="86"/>
      <c r="L359" s="86"/>
      <c r="M359" s="86"/>
    </row>
    <row r="360" spans="10:13" s="27" customFormat="1" x14ac:dyDescent="0.2">
      <c r="J360" s="86"/>
      <c r="K360" s="86"/>
      <c r="L360" s="86"/>
      <c r="M360" s="86"/>
    </row>
    <row r="361" spans="10:13" s="27" customFormat="1" x14ac:dyDescent="0.2">
      <c r="J361" s="86"/>
      <c r="K361" s="86"/>
      <c r="L361" s="86"/>
      <c r="M361" s="86"/>
    </row>
    <row r="362" spans="10:13" s="27" customFormat="1" x14ac:dyDescent="0.2">
      <c r="J362" s="86"/>
      <c r="K362" s="86"/>
      <c r="L362" s="86"/>
      <c r="M362" s="86"/>
    </row>
    <row r="363" spans="10:13" s="27" customFormat="1" x14ac:dyDescent="0.2">
      <c r="J363" s="86"/>
      <c r="K363" s="86"/>
      <c r="L363" s="86"/>
      <c r="M363" s="86"/>
    </row>
    <row r="364" spans="10:13" s="27" customFormat="1" x14ac:dyDescent="0.2">
      <c r="J364" s="86"/>
      <c r="K364" s="86"/>
      <c r="L364" s="86"/>
      <c r="M364" s="86"/>
    </row>
    <row r="365" spans="10:13" s="27" customFormat="1" x14ac:dyDescent="0.2">
      <c r="J365" s="86"/>
      <c r="K365" s="86"/>
      <c r="L365" s="86"/>
      <c r="M365" s="86"/>
    </row>
    <row r="366" spans="10:13" s="27" customFormat="1" x14ac:dyDescent="0.2">
      <c r="J366" s="86"/>
      <c r="K366" s="86"/>
      <c r="L366" s="86"/>
      <c r="M366" s="86"/>
    </row>
    <row r="367" spans="10:13" s="27" customFormat="1" x14ac:dyDescent="0.2">
      <c r="J367" s="86"/>
      <c r="K367" s="86"/>
      <c r="L367" s="86"/>
      <c r="M367" s="86"/>
    </row>
    <row r="368" spans="10:13" s="27" customFormat="1" x14ac:dyDescent="0.2">
      <c r="J368" s="86"/>
      <c r="K368" s="86"/>
      <c r="L368" s="86"/>
      <c r="M368" s="86"/>
    </row>
    <row r="369" spans="10:13" s="27" customFormat="1" x14ac:dyDescent="0.2">
      <c r="J369" s="86"/>
      <c r="K369" s="86"/>
      <c r="L369" s="86"/>
      <c r="M369" s="86"/>
    </row>
    <row r="370" spans="10:13" s="27" customFormat="1" x14ac:dyDescent="0.2">
      <c r="J370" s="86"/>
      <c r="K370" s="86"/>
      <c r="L370" s="86"/>
      <c r="M370" s="86"/>
    </row>
    <row r="371" spans="10:13" s="27" customFormat="1" x14ac:dyDescent="0.2">
      <c r="J371" s="86"/>
      <c r="K371" s="86"/>
      <c r="L371" s="86"/>
      <c r="M371" s="86"/>
    </row>
    <row r="372" spans="10:13" s="27" customFormat="1" x14ac:dyDescent="0.2">
      <c r="J372" s="86"/>
      <c r="K372" s="86"/>
      <c r="L372" s="86"/>
      <c r="M372" s="86"/>
    </row>
    <row r="373" spans="10:13" s="27" customFormat="1" x14ac:dyDescent="0.2">
      <c r="J373" s="86"/>
      <c r="K373" s="86"/>
      <c r="L373" s="86"/>
      <c r="M373" s="86"/>
    </row>
    <row r="374" spans="10:13" s="27" customFormat="1" x14ac:dyDescent="0.2">
      <c r="J374" s="86"/>
      <c r="K374" s="86"/>
      <c r="L374" s="86"/>
      <c r="M374" s="86"/>
    </row>
    <row r="375" spans="10:13" s="27" customFormat="1" x14ac:dyDescent="0.2">
      <c r="J375" s="86"/>
      <c r="K375" s="86"/>
      <c r="L375" s="86"/>
      <c r="M375" s="86"/>
    </row>
    <row r="376" spans="10:13" s="27" customFormat="1" x14ac:dyDescent="0.2">
      <c r="J376" s="86"/>
      <c r="K376" s="86"/>
      <c r="L376" s="86"/>
      <c r="M376" s="86"/>
    </row>
    <row r="377" spans="10:13" s="27" customFormat="1" x14ac:dyDescent="0.2">
      <c r="J377" s="86"/>
      <c r="K377" s="86"/>
      <c r="L377" s="86"/>
      <c r="M377" s="86"/>
    </row>
    <row r="378" spans="10:13" s="27" customFormat="1" x14ac:dyDescent="0.2">
      <c r="J378" s="86"/>
      <c r="K378" s="86"/>
      <c r="L378" s="86"/>
      <c r="M378" s="86"/>
    </row>
    <row r="379" spans="10:13" s="27" customFormat="1" x14ac:dyDescent="0.2">
      <c r="J379" s="86"/>
      <c r="K379" s="86"/>
      <c r="L379" s="86"/>
      <c r="M379" s="86"/>
    </row>
    <row r="380" spans="10:13" s="27" customFormat="1" x14ac:dyDescent="0.2">
      <c r="J380" s="86"/>
      <c r="K380" s="86"/>
      <c r="L380" s="86"/>
      <c r="M380" s="86"/>
    </row>
    <row r="381" spans="10:13" s="27" customFormat="1" x14ac:dyDescent="0.2">
      <c r="J381" s="86"/>
      <c r="K381" s="86"/>
      <c r="L381" s="86"/>
      <c r="M381" s="86"/>
    </row>
    <row r="382" spans="10:13" s="27" customFormat="1" x14ac:dyDescent="0.2">
      <c r="J382" s="86"/>
      <c r="K382" s="86"/>
      <c r="L382" s="86"/>
      <c r="M382" s="86"/>
    </row>
    <row r="383" spans="10:13" s="27" customFormat="1" x14ac:dyDescent="0.2">
      <c r="J383" s="86"/>
      <c r="K383" s="86"/>
      <c r="L383" s="86"/>
      <c r="M383" s="86"/>
    </row>
    <row r="384" spans="10:13" s="27" customFormat="1" x14ac:dyDescent="0.2">
      <c r="J384" s="86"/>
      <c r="K384" s="86"/>
      <c r="L384" s="86"/>
      <c r="M384" s="86"/>
    </row>
    <row r="385" spans="10:13" s="27" customFormat="1" x14ac:dyDescent="0.2">
      <c r="J385" s="86"/>
      <c r="K385" s="86"/>
      <c r="L385" s="86"/>
      <c r="M385" s="86"/>
    </row>
    <row r="386" spans="10:13" s="27" customFormat="1" x14ac:dyDescent="0.2">
      <c r="J386" s="86"/>
      <c r="K386" s="86"/>
      <c r="L386" s="86"/>
      <c r="M386" s="86"/>
    </row>
    <row r="387" spans="10:13" s="27" customFormat="1" x14ac:dyDescent="0.2">
      <c r="J387" s="86"/>
      <c r="K387" s="86"/>
      <c r="L387" s="86"/>
      <c r="M387" s="86"/>
    </row>
    <row r="388" spans="10:13" s="27" customFormat="1" x14ac:dyDescent="0.2">
      <c r="J388" s="86"/>
      <c r="K388" s="86"/>
      <c r="L388" s="86"/>
      <c r="M388" s="86"/>
    </row>
    <row r="389" spans="10:13" s="27" customFormat="1" x14ac:dyDescent="0.2">
      <c r="J389" s="86"/>
      <c r="K389" s="86"/>
      <c r="L389" s="86"/>
      <c r="M389" s="86"/>
    </row>
    <row r="390" spans="10:13" s="27" customFormat="1" x14ac:dyDescent="0.2">
      <c r="J390" s="86"/>
      <c r="K390" s="86"/>
      <c r="L390" s="86"/>
      <c r="M390" s="86"/>
    </row>
    <row r="391" spans="10:13" s="27" customFormat="1" x14ac:dyDescent="0.2">
      <c r="J391" s="86"/>
      <c r="K391" s="86"/>
      <c r="L391" s="86"/>
      <c r="M391" s="86"/>
    </row>
    <row r="392" spans="10:13" s="27" customFormat="1" x14ac:dyDescent="0.2">
      <c r="J392" s="86"/>
      <c r="K392" s="86"/>
      <c r="L392" s="86"/>
      <c r="M392" s="86"/>
    </row>
    <row r="393" spans="10:13" s="27" customFormat="1" x14ac:dyDescent="0.2">
      <c r="J393" s="86"/>
      <c r="K393" s="86"/>
      <c r="L393" s="86"/>
      <c r="M393" s="86"/>
    </row>
    <row r="394" spans="10:13" s="27" customFormat="1" x14ac:dyDescent="0.2">
      <c r="J394" s="86"/>
      <c r="K394" s="86"/>
      <c r="L394" s="86"/>
      <c r="M394" s="86"/>
    </row>
    <row r="395" spans="10:13" s="27" customFormat="1" x14ac:dyDescent="0.2">
      <c r="J395" s="86"/>
      <c r="K395" s="86"/>
      <c r="L395" s="86"/>
      <c r="M395" s="86"/>
    </row>
    <row r="396" spans="10:13" s="27" customFormat="1" x14ac:dyDescent="0.2">
      <c r="J396" s="86"/>
      <c r="K396" s="86"/>
      <c r="L396" s="86"/>
      <c r="M396" s="86"/>
    </row>
    <row r="397" spans="10:13" s="27" customFormat="1" x14ac:dyDescent="0.2">
      <c r="J397" s="86"/>
      <c r="K397" s="86"/>
      <c r="L397" s="86"/>
      <c r="M397" s="86"/>
    </row>
    <row r="398" spans="10:13" s="27" customFormat="1" x14ac:dyDescent="0.2">
      <c r="J398" s="86"/>
      <c r="K398" s="86"/>
      <c r="L398" s="86"/>
      <c r="M398" s="86"/>
    </row>
    <row r="399" spans="10:13" s="27" customFormat="1" x14ac:dyDescent="0.2">
      <c r="J399" s="86"/>
      <c r="K399" s="86"/>
      <c r="L399" s="86"/>
      <c r="M399" s="86"/>
    </row>
    <row r="400" spans="10:13" s="27" customFormat="1" x14ac:dyDescent="0.2">
      <c r="J400" s="86"/>
      <c r="K400" s="86"/>
      <c r="L400" s="86"/>
      <c r="M400" s="86"/>
    </row>
    <row r="401" spans="10:13" s="27" customFormat="1" x14ac:dyDescent="0.2">
      <c r="J401" s="86"/>
      <c r="K401" s="86"/>
      <c r="L401" s="86"/>
      <c r="M401" s="86"/>
    </row>
    <row r="402" spans="10:13" s="27" customFormat="1" x14ac:dyDescent="0.2">
      <c r="J402" s="86"/>
      <c r="K402" s="86"/>
      <c r="L402" s="86"/>
      <c r="M402" s="86"/>
    </row>
    <row r="403" spans="10:13" s="27" customFormat="1" x14ac:dyDescent="0.2">
      <c r="J403" s="86"/>
      <c r="K403" s="86"/>
      <c r="L403" s="86"/>
      <c r="M403" s="86"/>
    </row>
    <row r="404" spans="10:13" s="27" customFormat="1" x14ac:dyDescent="0.2">
      <c r="J404" s="86"/>
      <c r="K404" s="86"/>
      <c r="L404" s="86"/>
      <c r="M404" s="86"/>
    </row>
    <row r="405" spans="10:13" s="27" customFormat="1" x14ac:dyDescent="0.2">
      <c r="J405" s="86"/>
      <c r="K405" s="86"/>
      <c r="L405" s="86"/>
      <c r="M405" s="86"/>
    </row>
    <row r="406" spans="10:13" s="27" customFormat="1" x14ac:dyDescent="0.2">
      <c r="J406" s="86"/>
      <c r="K406" s="86"/>
      <c r="L406" s="86"/>
      <c r="M406" s="86"/>
    </row>
    <row r="407" spans="10:13" s="27" customFormat="1" x14ac:dyDescent="0.2">
      <c r="J407" s="86"/>
      <c r="K407" s="86"/>
      <c r="L407" s="86"/>
      <c r="M407" s="86"/>
    </row>
    <row r="408" spans="10:13" s="27" customFormat="1" x14ac:dyDescent="0.2">
      <c r="J408" s="86"/>
      <c r="K408" s="86"/>
      <c r="L408" s="86"/>
      <c r="M408" s="86"/>
    </row>
    <row r="409" spans="10:13" s="27" customFormat="1" x14ac:dyDescent="0.2">
      <c r="J409" s="86"/>
      <c r="K409" s="86"/>
      <c r="L409" s="86"/>
      <c r="M409" s="86"/>
    </row>
    <row r="410" spans="10:13" s="27" customFormat="1" x14ac:dyDescent="0.2">
      <c r="J410" s="86"/>
      <c r="K410" s="86"/>
      <c r="L410" s="86"/>
      <c r="M410" s="86"/>
    </row>
    <row r="411" spans="10:13" s="27" customFormat="1" x14ac:dyDescent="0.2">
      <c r="J411" s="86"/>
      <c r="K411" s="86"/>
      <c r="L411" s="86"/>
      <c r="M411" s="86"/>
    </row>
    <row r="412" spans="10:13" s="27" customFormat="1" x14ac:dyDescent="0.2">
      <c r="J412" s="86"/>
      <c r="K412" s="86"/>
      <c r="L412" s="86"/>
      <c r="M412" s="86"/>
    </row>
    <row r="413" spans="10:13" s="27" customFormat="1" x14ac:dyDescent="0.2">
      <c r="J413" s="86"/>
      <c r="K413" s="86"/>
      <c r="L413" s="86"/>
      <c r="M413" s="86"/>
    </row>
    <row r="414" spans="10:13" s="27" customFormat="1" x14ac:dyDescent="0.2">
      <c r="J414" s="86"/>
      <c r="K414" s="86"/>
      <c r="L414" s="86"/>
      <c r="M414" s="86"/>
    </row>
    <row r="415" spans="10:13" s="27" customFormat="1" x14ac:dyDescent="0.2">
      <c r="J415" s="86"/>
      <c r="K415" s="86"/>
      <c r="L415" s="86"/>
      <c r="M415" s="86"/>
    </row>
    <row r="416" spans="10:13" s="27" customFormat="1" x14ac:dyDescent="0.2">
      <c r="J416" s="86"/>
      <c r="K416" s="86"/>
      <c r="L416" s="86"/>
      <c r="M416" s="86"/>
    </row>
    <row r="417" spans="10:13" s="27" customFormat="1" x14ac:dyDescent="0.2">
      <c r="J417" s="86"/>
      <c r="K417" s="86"/>
      <c r="L417" s="86"/>
      <c r="M417" s="86"/>
    </row>
    <row r="418" spans="10:13" s="27" customFormat="1" x14ac:dyDescent="0.2">
      <c r="J418" s="86"/>
      <c r="K418" s="86"/>
      <c r="L418" s="86"/>
      <c r="M418" s="86"/>
    </row>
    <row r="419" spans="10:13" s="27" customFormat="1" x14ac:dyDescent="0.2">
      <c r="J419" s="86"/>
      <c r="K419" s="86"/>
      <c r="L419" s="86"/>
      <c r="M419" s="86"/>
    </row>
    <row r="420" spans="10:13" s="27" customFormat="1" x14ac:dyDescent="0.2">
      <c r="J420" s="86"/>
      <c r="K420" s="86"/>
      <c r="L420" s="86"/>
      <c r="M420" s="86"/>
    </row>
    <row r="421" spans="10:13" s="27" customFormat="1" x14ac:dyDescent="0.2">
      <c r="J421" s="86"/>
      <c r="K421" s="86"/>
      <c r="L421" s="86"/>
      <c r="M421" s="86"/>
    </row>
    <row r="422" spans="10:13" s="27" customFormat="1" x14ac:dyDescent="0.2">
      <c r="J422" s="86"/>
      <c r="K422" s="86"/>
      <c r="L422" s="86"/>
      <c r="M422" s="86"/>
    </row>
    <row r="423" spans="10:13" s="27" customFormat="1" x14ac:dyDescent="0.2">
      <c r="J423" s="86"/>
      <c r="K423" s="86"/>
      <c r="L423" s="86"/>
      <c r="M423" s="86"/>
    </row>
    <row r="424" spans="10:13" s="27" customFormat="1" x14ac:dyDescent="0.2">
      <c r="J424" s="86"/>
      <c r="K424" s="86"/>
      <c r="L424" s="86"/>
      <c r="M424" s="86"/>
    </row>
    <row r="425" spans="10:13" s="27" customFormat="1" x14ac:dyDescent="0.2">
      <c r="J425" s="86"/>
      <c r="K425" s="86"/>
      <c r="L425" s="86"/>
      <c r="M425" s="86"/>
    </row>
    <row r="426" spans="10:13" s="27" customFormat="1" x14ac:dyDescent="0.2">
      <c r="J426" s="86"/>
      <c r="K426" s="86"/>
      <c r="L426" s="86"/>
      <c r="M426" s="86"/>
    </row>
    <row r="427" spans="10:13" s="27" customFormat="1" x14ac:dyDescent="0.2">
      <c r="J427" s="86"/>
      <c r="K427" s="86"/>
      <c r="L427" s="86"/>
      <c r="M427" s="86"/>
    </row>
    <row r="428" spans="10:13" s="27" customFormat="1" x14ac:dyDescent="0.2">
      <c r="J428" s="86"/>
      <c r="K428" s="86"/>
      <c r="L428" s="86"/>
      <c r="M428" s="86"/>
    </row>
    <row r="429" spans="10:13" s="27" customFormat="1" x14ac:dyDescent="0.2">
      <c r="J429" s="86"/>
      <c r="K429" s="86"/>
      <c r="L429" s="86"/>
      <c r="M429" s="86"/>
    </row>
    <row r="430" spans="10:13" s="27" customFormat="1" x14ac:dyDescent="0.2">
      <c r="J430" s="86"/>
      <c r="K430" s="86"/>
      <c r="L430" s="86"/>
      <c r="M430" s="86"/>
    </row>
    <row r="431" spans="10:13" s="27" customFormat="1" x14ac:dyDescent="0.2">
      <c r="J431" s="86"/>
      <c r="K431" s="86"/>
      <c r="L431" s="86"/>
      <c r="M431" s="86"/>
    </row>
    <row r="432" spans="10:13" s="27" customFormat="1" x14ac:dyDescent="0.2">
      <c r="J432" s="86"/>
      <c r="K432" s="86"/>
      <c r="L432" s="86"/>
      <c r="M432" s="86"/>
    </row>
    <row r="433" spans="10:13" s="27" customFormat="1" x14ac:dyDescent="0.2">
      <c r="J433" s="86"/>
      <c r="K433" s="86"/>
      <c r="L433" s="86"/>
      <c r="M433" s="86"/>
    </row>
    <row r="434" spans="10:13" s="27" customFormat="1" x14ac:dyDescent="0.2">
      <c r="J434" s="86"/>
      <c r="K434" s="86"/>
      <c r="L434" s="86"/>
      <c r="M434" s="86"/>
    </row>
    <row r="435" spans="10:13" s="27" customFormat="1" x14ac:dyDescent="0.2">
      <c r="J435" s="86"/>
      <c r="K435" s="86"/>
      <c r="L435" s="86"/>
      <c r="M435" s="86"/>
    </row>
    <row r="436" spans="10:13" s="27" customFormat="1" x14ac:dyDescent="0.2">
      <c r="J436" s="86"/>
      <c r="K436" s="86"/>
      <c r="L436" s="86"/>
      <c r="M436" s="86"/>
    </row>
    <row r="437" spans="10:13" s="27" customFormat="1" x14ac:dyDescent="0.2">
      <c r="J437" s="86"/>
      <c r="K437" s="86"/>
      <c r="L437" s="86"/>
      <c r="M437" s="86"/>
    </row>
    <row r="438" spans="10:13" s="27" customFormat="1" x14ac:dyDescent="0.2">
      <c r="J438" s="86"/>
      <c r="K438" s="86"/>
      <c r="L438" s="86"/>
      <c r="M438" s="86"/>
    </row>
  </sheetData>
  <mergeCells count="10">
    <mergeCell ref="B4:D4"/>
    <mergeCell ref="A8:D8"/>
    <mergeCell ref="A10:D10"/>
    <mergeCell ref="I6:I7"/>
    <mergeCell ref="A1:I1"/>
    <mergeCell ref="A2:A3"/>
    <mergeCell ref="B2:B3"/>
    <mergeCell ref="C2:C3"/>
    <mergeCell ref="D2:D3"/>
    <mergeCell ref="E2:I2"/>
  </mergeCells>
  <pageMargins left="0.94291338599999996" right="0.70866141732283505" top="0.74803149606299202" bottom="0.35433070866141703" header="0.31496062992126" footer="0.31496062992126"/>
  <pageSetup paperSize="8" scale="2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387"/>
  <sheetViews>
    <sheetView workbookViewId="0">
      <selection sqref="A1:I1"/>
    </sheetView>
  </sheetViews>
  <sheetFormatPr defaultColWidth="22.5703125" defaultRowHeight="12.75" x14ac:dyDescent="0.2"/>
  <cols>
    <col min="1" max="1" width="15" style="6" customWidth="1"/>
    <col min="2" max="2" width="72.85546875" style="6" customWidth="1"/>
    <col min="3" max="3" width="11.42578125" style="6" customWidth="1"/>
    <col min="4" max="4" width="33.7109375" style="6" customWidth="1"/>
    <col min="5" max="5" width="27.140625" style="6" customWidth="1"/>
    <col min="6" max="6" width="32.42578125" style="6" customWidth="1"/>
    <col min="7" max="7" width="36.7109375" style="6" customWidth="1"/>
    <col min="8" max="8" width="29.140625" style="6" customWidth="1"/>
    <col min="9" max="9" width="33.42578125" style="6" customWidth="1"/>
    <col min="10" max="16384" width="22.5703125" style="6"/>
  </cols>
  <sheetData>
    <row r="1" spans="1:9" s="164" customFormat="1" ht="69.75" customHeight="1" x14ac:dyDescent="0.2">
      <c r="A1" s="864" t="str">
        <f>Foundation!A1</f>
        <v>SCHOOL &amp; SKILL CENTER AT BAIKER BALOCHISTAN</v>
      </c>
      <c r="B1" s="865"/>
      <c r="C1" s="865"/>
      <c r="D1" s="865"/>
      <c r="E1" s="865"/>
      <c r="F1" s="865"/>
      <c r="G1" s="865"/>
      <c r="H1" s="865"/>
      <c r="I1" s="866"/>
    </row>
    <row r="2" spans="1:9" s="164" customFormat="1" ht="32.25" customHeight="1" x14ac:dyDescent="0.2">
      <c r="A2" s="860" t="s">
        <v>35</v>
      </c>
      <c r="B2" s="861" t="s">
        <v>36</v>
      </c>
      <c r="C2" s="863" t="s">
        <v>5</v>
      </c>
      <c r="D2" s="863" t="s">
        <v>37</v>
      </c>
      <c r="E2" s="861" t="s">
        <v>127</v>
      </c>
      <c r="F2" s="861"/>
      <c r="G2" s="861"/>
      <c r="H2" s="861"/>
      <c r="I2" s="867"/>
    </row>
    <row r="3" spans="1:9" s="205" customFormat="1" ht="78" customHeight="1" x14ac:dyDescent="0.2">
      <c r="A3" s="860"/>
      <c r="B3" s="861"/>
      <c r="C3" s="863"/>
      <c r="D3" s="863"/>
      <c r="E3" s="219" t="s">
        <v>128</v>
      </c>
      <c r="F3" s="219" t="s">
        <v>129</v>
      </c>
      <c r="G3" s="219" t="s">
        <v>130</v>
      </c>
      <c r="H3" s="219" t="s">
        <v>131</v>
      </c>
      <c r="I3" s="220" t="s">
        <v>181</v>
      </c>
    </row>
    <row r="4" spans="1:9" s="205" customFormat="1" ht="48" customHeight="1" x14ac:dyDescent="0.2">
      <c r="A4" s="221"/>
      <c r="B4" s="859" t="s">
        <v>234</v>
      </c>
      <c r="C4" s="859"/>
      <c r="D4" s="859"/>
      <c r="E4" s="219"/>
      <c r="F4" s="219"/>
      <c r="G4" s="219"/>
      <c r="H4" s="219"/>
      <c r="I4" s="220"/>
    </row>
    <row r="5" spans="1:9" s="210" customFormat="1" ht="60" customHeight="1" x14ac:dyDescent="0.3">
      <c r="A5" s="212">
        <v>1</v>
      </c>
      <c r="B5" s="165" t="s">
        <v>235</v>
      </c>
      <c r="C5" s="207" t="s">
        <v>9</v>
      </c>
      <c r="D5" s="208">
        <f>'POOL BOQ '!D10</f>
        <v>0</v>
      </c>
      <c r="E5" s="208">
        <f>((D5*1.54)*(1/7))/1.25</f>
        <v>0</v>
      </c>
      <c r="F5" s="208">
        <f>((D5*1.54)*(2/7))</f>
        <v>0</v>
      </c>
      <c r="G5" s="208">
        <f>((D5*1.54)*(4/7))</f>
        <v>0</v>
      </c>
      <c r="H5" s="208"/>
      <c r="I5" s="224"/>
    </row>
    <row r="6" spans="1:9" s="210" customFormat="1" ht="60" customHeight="1" x14ac:dyDescent="0.3">
      <c r="A6" s="212">
        <v>4</v>
      </c>
      <c r="B6" s="165" t="s">
        <v>212</v>
      </c>
      <c r="C6" s="207" t="s">
        <v>9</v>
      </c>
      <c r="D6" s="208">
        <f>'POOL BOQ '!D11</f>
        <v>0</v>
      </c>
      <c r="E6" s="208">
        <f t="shared" ref="E6" si="0">((D6*1.54)*(1/7))/1.25</f>
        <v>0</v>
      </c>
      <c r="F6" s="208">
        <f t="shared" ref="F6" si="1">((D6*1.54)*(2/7))</f>
        <v>0</v>
      </c>
      <c r="G6" s="208">
        <f t="shared" ref="G6" si="2">((D6*1.54)*(4/7))</f>
        <v>0</v>
      </c>
      <c r="H6" s="208"/>
      <c r="I6" s="870">
        <f>'POOL BOQ '!D12</f>
        <v>0</v>
      </c>
    </row>
    <row r="7" spans="1:9" s="210" customFormat="1" ht="60" customHeight="1" x14ac:dyDescent="0.3">
      <c r="A7" s="212">
        <v>10</v>
      </c>
      <c r="B7" s="165" t="s">
        <v>163</v>
      </c>
      <c r="C7" s="207" t="s">
        <v>9</v>
      </c>
      <c r="D7" s="208">
        <f>'POOL BOQ '!D8</f>
        <v>0</v>
      </c>
      <c r="E7" s="208">
        <f>((D7*1.54)*(1/13))/1.25</f>
        <v>0</v>
      </c>
      <c r="F7" s="208">
        <f>((D7*1.54)*(4/13))</f>
        <v>0</v>
      </c>
      <c r="G7" s="208">
        <f>((D7*1.54)*(8/13))</f>
        <v>0</v>
      </c>
      <c r="H7" s="208"/>
      <c r="I7" s="870"/>
    </row>
    <row r="8" spans="1:9" s="210" customFormat="1" ht="50.1" customHeight="1" x14ac:dyDescent="0.3">
      <c r="A8" s="860" t="s">
        <v>221</v>
      </c>
      <c r="B8" s="861"/>
      <c r="C8" s="861"/>
      <c r="D8" s="861"/>
      <c r="E8" s="209">
        <f>SUM(E5:E7)</f>
        <v>0</v>
      </c>
      <c r="F8" s="209">
        <f t="shared" ref="F8:I8" si="3">SUM(F5:F7)</f>
        <v>0</v>
      </c>
      <c r="G8" s="209">
        <f t="shared" si="3"/>
        <v>0</v>
      </c>
      <c r="H8" s="209">
        <f t="shared" si="3"/>
        <v>0</v>
      </c>
      <c r="I8" s="209">
        <f t="shared" si="3"/>
        <v>0</v>
      </c>
    </row>
    <row r="9" spans="1:9" s="210" customFormat="1" ht="50.1" customHeight="1" x14ac:dyDescent="0.3">
      <c r="A9" s="225"/>
      <c r="B9" s="226"/>
      <c r="C9" s="226"/>
      <c r="D9" s="226"/>
      <c r="E9" s="209"/>
      <c r="F9" s="209"/>
      <c r="G9" s="209"/>
      <c r="H9" s="209"/>
      <c r="I9" s="213"/>
    </row>
    <row r="10" spans="1:9" s="210" customFormat="1" ht="87" customHeight="1" thickBot="1" x14ac:dyDescent="0.35">
      <c r="A10" s="868" t="s">
        <v>236</v>
      </c>
      <c r="B10" s="869"/>
      <c r="C10" s="869"/>
      <c r="D10" s="869"/>
      <c r="E10" s="227">
        <f>E8</f>
        <v>0</v>
      </c>
      <c r="F10" s="227">
        <f t="shared" ref="F10:I10" si="4">F8</f>
        <v>0</v>
      </c>
      <c r="G10" s="227">
        <f t="shared" si="4"/>
        <v>0</v>
      </c>
      <c r="H10" s="227">
        <f t="shared" si="4"/>
        <v>0</v>
      </c>
      <c r="I10" s="218">
        <f t="shared" si="4"/>
        <v>0</v>
      </c>
    </row>
    <row r="11" spans="1:9" s="164" customFormat="1" x14ac:dyDescent="0.2"/>
    <row r="12" spans="1:9" s="164" customFormat="1" x14ac:dyDescent="0.2"/>
    <row r="13" spans="1:9" s="164" customFormat="1" x14ac:dyDescent="0.2"/>
    <row r="14" spans="1:9" s="164" customFormat="1" x14ac:dyDescent="0.2"/>
    <row r="15" spans="1:9" s="164" customFormat="1" x14ac:dyDescent="0.2"/>
    <row r="16" spans="1:9" s="164" customFormat="1" x14ac:dyDescent="0.2"/>
    <row r="17" s="164" customFormat="1" x14ac:dyDescent="0.2"/>
    <row r="18" s="164" customFormat="1" x14ac:dyDescent="0.2"/>
    <row r="19" s="164" customFormat="1" x14ac:dyDescent="0.2"/>
    <row r="20" s="164" customFormat="1" x14ac:dyDescent="0.2"/>
    <row r="21" s="164" customFormat="1" x14ac:dyDescent="0.2"/>
    <row r="22" s="164" customFormat="1" x14ac:dyDescent="0.2"/>
    <row r="23" s="164" customFormat="1" x14ac:dyDescent="0.2"/>
    <row r="24" s="164" customFormat="1" x14ac:dyDescent="0.2"/>
    <row r="25" s="164" customFormat="1" x14ac:dyDescent="0.2"/>
    <row r="26" s="164" customFormat="1" x14ac:dyDescent="0.2"/>
    <row r="27" s="164" customFormat="1" x14ac:dyDescent="0.2"/>
    <row r="28" s="164" customFormat="1" x14ac:dyDescent="0.2"/>
    <row r="29" s="164" customFormat="1" x14ac:dyDescent="0.2"/>
    <row r="30" s="164" customFormat="1" x14ac:dyDescent="0.2"/>
    <row r="31" s="164" customFormat="1" x14ac:dyDescent="0.2"/>
    <row r="32" s="164" customFormat="1" x14ac:dyDescent="0.2"/>
    <row r="33" s="164" customFormat="1" x14ac:dyDescent="0.2"/>
    <row r="34" s="164" customFormat="1" x14ac:dyDescent="0.2"/>
    <row r="35" s="164" customFormat="1" x14ac:dyDescent="0.2"/>
    <row r="36" s="164" customFormat="1" x14ac:dyDescent="0.2"/>
    <row r="37" s="164" customFormat="1" x14ac:dyDescent="0.2"/>
    <row r="38" s="164" customFormat="1" x14ac:dyDescent="0.2"/>
    <row r="39" s="164" customFormat="1" x14ac:dyDescent="0.2"/>
    <row r="40" s="164" customFormat="1" x14ac:dyDescent="0.2"/>
    <row r="41" s="164" customFormat="1" x14ac:dyDescent="0.2"/>
    <row r="42" s="164" customFormat="1" x14ac:dyDescent="0.2"/>
    <row r="43" s="164" customFormat="1" x14ac:dyDescent="0.2"/>
    <row r="44" s="164" customFormat="1" x14ac:dyDescent="0.2"/>
    <row r="45" s="164" customFormat="1" x14ac:dyDescent="0.2"/>
    <row r="46" s="164" customFormat="1" x14ac:dyDescent="0.2"/>
    <row r="47" s="164" customFormat="1" x14ac:dyDescent="0.2"/>
    <row r="48" s="164" customFormat="1" x14ac:dyDescent="0.2"/>
    <row r="49" s="164" customFormat="1" x14ac:dyDescent="0.2"/>
    <row r="50" s="164" customFormat="1" x14ac:dyDescent="0.2"/>
    <row r="51" s="164" customFormat="1" x14ac:dyDescent="0.2"/>
    <row r="52" s="164" customFormat="1" x14ac:dyDescent="0.2"/>
    <row r="53" s="164" customFormat="1" x14ac:dyDescent="0.2"/>
    <row r="54" s="164" customFormat="1" x14ac:dyDescent="0.2"/>
    <row r="55" s="164" customFormat="1" x14ac:dyDescent="0.2"/>
    <row r="56" s="164" customFormat="1" x14ac:dyDescent="0.2"/>
    <row r="57" s="164" customFormat="1" x14ac:dyDescent="0.2"/>
    <row r="58" s="164" customFormat="1" x14ac:dyDescent="0.2"/>
    <row r="59" s="164" customFormat="1" x14ac:dyDescent="0.2"/>
    <row r="60" s="164" customFormat="1" x14ac:dyDescent="0.2"/>
    <row r="61" s="164" customFormat="1" x14ac:dyDescent="0.2"/>
    <row r="62" s="164" customFormat="1" x14ac:dyDescent="0.2"/>
    <row r="63" s="164" customFormat="1" x14ac:dyDescent="0.2"/>
    <row r="64" s="164" customFormat="1" x14ac:dyDescent="0.2"/>
    <row r="65" s="164" customFormat="1" x14ac:dyDescent="0.2"/>
    <row r="66" s="164" customFormat="1" x14ac:dyDescent="0.2"/>
    <row r="67" s="164" customFormat="1" x14ac:dyDescent="0.2"/>
    <row r="68" s="164" customFormat="1" x14ac:dyDescent="0.2"/>
    <row r="69" s="164" customFormat="1" x14ac:dyDescent="0.2"/>
    <row r="70" s="164" customFormat="1" x14ac:dyDescent="0.2"/>
    <row r="71" s="164" customFormat="1" x14ac:dyDescent="0.2"/>
    <row r="72" s="164" customFormat="1" x14ac:dyDescent="0.2"/>
    <row r="73" s="164" customFormat="1" x14ac:dyDescent="0.2"/>
    <row r="74" s="164" customFormat="1" x14ac:dyDescent="0.2"/>
    <row r="75" s="164" customFormat="1" x14ac:dyDescent="0.2"/>
    <row r="76" s="164" customFormat="1" x14ac:dyDescent="0.2"/>
    <row r="77" s="164" customFormat="1" x14ac:dyDescent="0.2"/>
    <row r="78" s="164" customFormat="1" x14ac:dyDescent="0.2"/>
    <row r="79" s="164" customFormat="1" x14ac:dyDescent="0.2"/>
    <row r="80" s="164" customFormat="1" x14ac:dyDescent="0.2"/>
    <row r="81" s="164" customFormat="1" x14ac:dyDescent="0.2"/>
    <row r="82" s="164" customFormat="1" x14ac:dyDescent="0.2"/>
    <row r="83" s="164" customFormat="1" x14ac:dyDescent="0.2"/>
    <row r="84" s="164" customFormat="1" x14ac:dyDescent="0.2"/>
    <row r="85" s="164" customFormat="1" x14ac:dyDescent="0.2"/>
    <row r="86" s="164" customFormat="1" x14ac:dyDescent="0.2"/>
    <row r="87" s="164" customFormat="1" x14ac:dyDescent="0.2"/>
    <row r="88" s="164" customFormat="1" x14ac:dyDescent="0.2"/>
    <row r="89" s="164" customFormat="1" x14ac:dyDescent="0.2"/>
    <row r="90" s="164" customFormat="1" x14ac:dyDescent="0.2"/>
    <row r="91" s="164" customFormat="1" x14ac:dyDescent="0.2"/>
    <row r="92" s="164" customFormat="1" x14ac:dyDescent="0.2"/>
    <row r="93" s="164" customFormat="1" x14ac:dyDescent="0.2"/>
    <row r="94" s="164" customFormat="1" x14ac:dyDescent="0.2"/>
    <row r="95" s="164" customFormat="1" x14ac:dyDescent="0.2"/>
    <row r="96" s="164" customFormat="1" x14ac:dyDescent="0.2"/>
    <row r="97" s="164" customFormat="1" x14ac:dyDescent="0.2"/>
    <row r="98" s="164" customFormat="1" x14ac:dyDescent="0.2"/>
    <row r="99" s="164" customFormat="1" x14ac:dyDescent="0.2"/>
    <row r="100" s="164" customFormat="1" x14ac:dyDescent="0.2"/>
    <row r="101" s="164" customFormat="1" x14ac:dyDescent="0.2"/>
    <row r="102" s="164" customFormat="1" x14ac:dyDescent="0.2"/>
    <row r="103" s="164" customFormat="1" x14ac:dyDescent="0.2"/>
    <row r="104" s="164" customFormat="1" x14ac:dyDescent="0.2"/>
    <row r="105" s="164" customFormat="1" x14ac:dyDescent="0.2"/>
    <row r="106" s="164" customFormat="1" x14ac:dyDescent="0.2"/>
    <row r="107" s="164" customFormat="1" x14ac:dyDescent="0.2"/>
    <row r="108" s="164" customFormat="1" x14ac:dyDescent="0.2"/>
    <row r="109" s="164" customFormat="1" x14ac:dyDescent="0.2"/>
    <row r="110" s="164" customFormat="1" x14ac:dyDescent="0.2"/>
    <row r="111" s="164" customFormat="1" x14ac:dyDescent="0.2"/>
    <row r="112" s="164" customFormat="1" x14ac:dyDescent="0.2"/>
    <row r="113" s="164" customFormat="1" x14ac:dyDescent="0.2"/>
    <row r="114" s="164" customFormat="1" x14ac:dyDescent="0.2"/>
    <row r="115" s="164" customFormat="1" x14ac:dyDescent="0.2"/>
    <row r="116" s="164" customFormat="1" x14ac:dyDescent="0.2"/>
    <row r="117" s="164" customFormat="1" x14ac:dyDescent="0.2"/>
    <row r="118" s="164" customFormat="1" x14ac:dyDescent="0.2"/>
    <row r="119" s="164" customFormat="1" x14ac:dyDescent="0.2"/>
    <row r="120" s="164" customFormat="1" x14ac:dyDescent="0.2"/>
    <row r="121" s="164" customFormat="1" x14ac:dyDescent="0.2"/>
    <row r="122" s="164" customFormat="1" x14ac:dyDescent="0.2"/>
    <row r="123" s="164" customFormat="1" x14ac:dyDescent="0.2"/>
    <row r="124" s="164" customFormat="1" x14ac:dyDescent="0.2"/>
    <row r="125" s="164" customFormat="1" x14ac:dyDescent="0.2"/>
    <row r="126" s="164" customFormat="1" x14ac:dyDescent="0.2"/>
    <row r="127" s="164" customFormat="1" x14ac:dyDescent="0.2"/>
    <row r="128" s="164" customFormat="1" x14ac:dyDescent="0.2"/>
    <row r="129" s="164" customFormat="1" x14ac:dyDescent="0.2"/>
    <row r="130" s="164" customFormat="1" x14ac:dyDescent="0.2"/>
    <row r="131" s="164" customFormat="1" x14ac:dyDescent="0.2"/>
    <row r="132" s="164" customFormat="1" x14ac:dyDescent="0.2"/>
    <row r="133" s="164" customFormat="1" x14ac:dyDescent="0.2"/>
    <row r="134" s="164" customFormat="1" x14ac:dyDescent="0.2"/>
    <row r="135" s="164" customFormat="1" x14ac:dyDescent="0.2"/>
    <row r="136" s="164" customFormat="1" x14ac:dyDescent="0.2"/>
    <row r="137" s="164" customFormat="1" x14ac:dyDescent="0.2"/>
    <row r="138" s="164" customFormat="1" x14ac:dyDescent="0.2"/>
    <row r="139" s="164" customFormat="1" x14ac:dyDescent="0.2"/>
    <row r="140" s="164" customFormat="1" x14ac:dyDescent="0.2"/>
    <row r="141" s="164" customFormat="1" x14ac:dyDescent="0.2"/>
    <row r="142" s="164" customFormat="1" x14ac:dyDescent="0.2"/>
    <row r="143" s="164" customFormat="1" x14ac:dyDescent="0.2"/>
    <row r="144" s="164" customFormat="1" x14ac:dyDescent="0.2"/>
    <row r="145" s="164" customFormat="1" x14ac:dyDescent="0.2"/>
    <row r="146" s="164" customFormat="1" x14ac:dyDescent="0.2"/>
    <row r="147" s="164" customFormat="1" x14ac:dyDescent="0.2"/>
    <row r="148" s="164" customFormat="1" x14ac:dyDescent="0.2"/>
    <row r="149" s="164" customFormat="1" x14ac:dyDescent="0.2"/>
    <row r="150" s="164" customFormat="1" x14ac:dyDescent="0.2"/>
    <row r="151" s="164" customFormat="1" x14ac:dyDescent="0.2"/>
    <row r="152" s="164" customFormat="1" x14ac:dyDescent="0.2"/>
    <row r="153" s="164" customFormat="1" x14ac:dyDescent="0.2"/>
    <row r="154" s="164" customFormat="1" x14ac:dyDescent="0.2"/>
    <row r="155" s="164" customFormat="1" x14ac:dyDescent="0.2"/>
    <row r="156" s="164" customFormat="1" x14ac:dyDescent="0.2"/>
    <row r="157" s="164" customFormat="1" x14ac:dyDescent="0.2"/>
    <row r="158" s="164" customFormat="1" x14ac:dyDescent="0.2"/>
    <row r="159" s="164" customFormat="1" x14ac:dyDescent="0.2"/>
    <row r="160" s="164" customFormat="1" x14ac:dyDescent="0.2"/>
    <row r="161" s="164" customFormat="1" x14ac:dyDescent="0.2"/>
    <row r="162" s="164" customFormat="1" x14ac:dyDescent="0.2"/>
    <row r="163" s="164" customFormat="1" x14ac:dyDescent="0.2"/>
    <row r="164" s="164" customFormat="1" x14ac:dyDescent="0.2"/>
    <row r="165" s="164" customFormat="1" x14ac:dyDescent="0.2"/>
    <row r="166" s="164" customFormat="1" x14ac:dyDescent="0.2"/>
    <row r="167" s="164" customFormat="1" x14ac:dyDescent="0.2"/>
    <row r="168" s="164" customFormat="1" x14ac:dyDescent="0.2"/>
    <row r="169" s="164" customFormat="1" x14ac:dyDescent="0.2"/>
    <row r="170" s="164" customFormat="1" x14ac:dyDescent="0.2"/>
    <row r="171" s="164" customFormat="1" x14ac:dyDescent="0.2"/>
    <row r="172" s="164" customFormat="1" x14ac:dyDescent="0.2"/>
    <row r="173" s="164" customFormat="1" x14ac:dyDescent="0.2"/>
    <row r="174" s="164" customFormat="1" x14ac:dyDescent="0.2"/>
    <row r="175" s="164" customFormat="1" x14ac:dyDescent="0.2"/>
    <row r="176" s="164" customFormat="1" x14ac:dyDescent="0.2"/>
    <row r="177" s="164" customFormat="1" x14ac:dyDescent="0.2"/>
    <row r="178" s="164" customFormat="1" x14ac:dyDescent="0.2"/>
    <row r="179" s="164" customFormat="1" x14ac:dyDescent="0.2"/>
    <row r="180" s="164" customFormat="1" x14ac:dyDescent="0.2"/>
    <row r="181" s="164" customFormat="1" x14ac:dyDescent="0.2"/>
    <row r="182" s="164" customFormat="1" x14ac:dyDescent="0.2"/>
    <row r="183" s="164" customFormat="1" x14ac:dyDescent="0.2"/>
    <row r="184" s="164" customFormat="1" x14ac:dyDescent="0.2"/>
    <row r="185" s="164" customFormat="1" x14ac:dyDescent="0.2"/>
    <row r="186" s="164" customFormat="1" x14ac:dyDescent="0.2"/>
    <row r="187" s="164" customFormat="1" x14ac:dyDescent="0.2"/>
    <row r="188" s="164" customFormat="1" x14ac:dyDescent="0.2"/>
    <row r="189" s="164" customFormat="1" x14ac:dyDescent="0.2"/>
    <row r="190" s="164" customFormat="1" x14ac:dyDescent="0.2"/>
    <row r="191" s="164" customFormat="1" x14ac:dyDescent="0.2"/>
    <row r="192" s="164" customFormat="1" x14ac:dyDescent="0.2"/>
    <row r="193" s="164" customFormat="1" x14ac:dyDescent="0.2"/>
    <row r="194" s="164" customFormat="1" x14ac:dyDescent="0.2"/>
    <row r="195" s="164" customFormat="1" x14ac:dyDescent="0.2"/>
    <row r="196" s="164" customFormat="1" x14ac:dyDescent="0.2"/>
    <row r="197" s="164" customFormat="1" x14ac:dyDescent="0.2"/>
    <row r="198" s="164" customFormat="1" x14ac:dyDescent="0.2"/>
    <row r="199" s="164" customFormat="1" x14ac:dyDescent="0.2"/>
    <row r="200" s="164" customFormat="1" x14ac:dyDescent="0.2"/>
    <row r="201" s="164" customFormat="1" x14ac:dyDescent="0.2"/>
    <row r="202" s="164" customFormat="1" x14ac:dyDescent="0.2"/>
    <row r="203" s="164" customFormat="1" x14ac:dyDescent="0.2"/>
    <row r="204" s="164" customFormat="1" x14ac:dyDescent="0.2"/>
    <row r="205" s="164" customFormat="1" x14ac:dyDescent="0.2"/>
    <row r="206" s="164" customFormat="1" x14ac:dyDescent="0.2"/>
    <row r="207" s="164" customFormat="1" x14ac:dyDescent="0.2"/>
    <row r="208" s="164" customFormat="1" x14ac:dyDescent="0.2"/>
    <row r="209" s="164" customFormat="1" x14ac:dyDescent="0.2"/>
    <row r="210" s="164" customFormat="1" x14ac:dyDescent="0.2"/>
    <row r="211" s="164" customFormat="1" x14ac:dyDescent="0.2"/>
    <row r="212" s="164" customFormat="1" x14ac:dyDescent="0.2"/>
    <row r="213" s="164" customFormat="1" x14ac:dyDescent="0.2"/>
    <row r="214" s="164" customFormat="1" x14ac:dyDescent="0.2"/>
    <row r="215" s="164" customFormat="1" x14ac:dyDescent="0.2"/>
    <row r="216" s="164" customFormat="1" x14ac:dyDescent="0.2"/>
    <row r="217" s="164" customFormat="1" x14ac:dyDescent="0.2"/>
    <row r="218" s="164" customFormat="1" x14ac:dyDescent="0.2"/>
    <row r="219" s="164" customFormat="1" x14ac:dyDescent="0.2"/>
    <row r="220" s="164" customFormat="1" x14ac:dyDescent="0.2"/>
    <row r="221" s="164" customFormat="1" x14ac:dyDescent="0.2"/>
    <row r="222" s="164" customFormat="1" x14ac:dyDescent="0.2"/>
    <row r="223" s="164" customFormat="1" x14ac:dyDescent="0.2"/>
    <row r="224" s="164" customFormat="1" x14ac:dyDescent="0.2"/>
    <row r="225" s="164" customFormat="1" x14ac:dyDescent="0.2"/>
    <row r="226" s="164" customFormat="1" x14ac:dyDescent="0.2"/>
    <row r="227" s="164" customFormat="1" x14ac:dyDescent="0.2"/>
    <row r="228" s="164" customFormat="1" x14ac:dyDescent="0.2"/>
    <row r="229" s="164" customFormat="1" x14ac:dyDescent="0.2"/>
    <row r="230" s="164" customFormat="1" x14ac:dyDescent="0.2"/>
    <row r="231" s="164" customFormat="1" x14ac:dyDescent="0.2"/>
    <row r="232" s="164" customFormat="1" x14ac:dyDescent="0.2"/>
    <row r="233" s="164" customFormat="1" x14ac:dyDescent="0.2"/>
    <row r="234" s="164" customFormat="1" x14ac:dyDescent="0.2"/>
    <row r="235" s="164" customFormat="1" x14ac:dyDescent="0.2"/>
    <row r="236" s="164" customFormat="1" x14ac:dyDescent="0.2"/>
    <row r="237" s="164" customFormat="1" x14ac:dyDescent="0.2"/>
    <row r="238" s="164" customFormat="1" x14ac:dyDescent="0.2"/>
    <row r="239" s="164" customFormat="1" x14ac:dyDescent="0.2"/>
    <row r="240" s="164" customFormat="1" x14ac:dyDescent="0.2"/>
    <row r="241" s="164" customFormat="1" x14ac:dyDescent="0.2"/>
    <row r="242" s="164" customFormat="1" x14ac:dyDescent="0.2"/>
    <row r="243" s="164" customFormat="1" x14ac:dyDescent="0.2"/>
    <row r="244" s="164" customFormat="1" x14ac:dyDescent="0.2"/>
    <row r="245" s="164" customFormat="1" x14ac:dyDescent="0.2"/>
    <row r="246" s="164" customFormat="1" x14ac:dyDescent="0.2"/>
    <row r="247" s="164" customFormat="1" x14ac:dyDescent="0.2"/>
    <row r="248" s="164" customFormat="1" x14ac:dyDescent="0.2"/>
    <row r="249" s="164" customFormat="1" x14ac:dyDescent="0.2"/>
    <row r="250" s="164" customFormat="1" x14ac:dyDescent="0.2"/>
    <row r="251" s="164" customFormat="1" x14ac:dyDescent="0.2"/>
    <row r="252" s="164" customFormat="1" x14ac:dyDescent="0.2"/>
    <row r="253" s="164" customFormat="1" x14ac:dyDescent="0.2"/>
    <row r="254" s="164" customFormat="1" x14ac:dyDescent="0.2"/>
    <row r="255" s="164" customFormat="1" x14ac:dyDescent="0.2"/>
    <row r="256" s="164" customFormat="1" x14ac:dyDescent="0.2"/>
    <row r="257" s="164" customFormat="1" x14ac:dyDescent="0.2"/>
    <row r="258" s="164" customFormat="1" x14ac:dyDescent="0.2"/>
    <row r="259" s="164" customFormat="1" x14ac:dyDescent="0.2"/>
    <row r="260" s="164" customFormat="1" x14ac:dyDescent="0.2"/>
    <row r="261" s="164" customFormat="1" x14ac:dyDescent="0.2"/>
    <row r="262" s="27" customFormat="1" x14ac:dyDescent="0.2"/>
    <row r="263" s="27" customFormat="1" x14ac:dyDescent="0.2"/>
    <row r="264" s="27" customFormat="1" x14ac:dyDescent="0.2"/>
    <row r="265" s="27" customFormat="1" x14ac:dyDescent="0.2"/>
    <row r="266" s="27" customFormat="1" x14ac:dyDescent="0.2"/>
    <row r="267" s="27" customFormat="1" x14ac:dyDescent="0.2"/>
    <row r="268" s="27" customFormat="1" x14ac:dyDescent="0.2"/>
    <row r="269" s="27" customFormat="1" x14ac:dyDescent="0.2"/>
    <row r="270" s="27" customFormat="1" x14ac:dyDescent="0.2"/>
    <row r="271" s="27" customFormat="1" x14ac:dyDescent="0.2"/>
    <row r="272" s="27" customFormat="1" x14ac:dyDescent="0.2"/>
    <row r="273" s="27" customFormat="1" x14ac:dyDescent="0.2"/>
    <row r="274" s="27" customFormat="1" x14ac:dyDescent="0.2"/>
    <row r="275" s="27" customFormat="1" x14ac:dyDescent="0.2"/>
    <row r="276" s="27" customFormat="1" x14ac:dyDescent="0.2"/>
    <row r="277" s="27" customFormat="1" x14ac:dyDescent="0.2"/>
    <row r="278" s="27" customFormat="1" x14ac:dyDescent="0.2"/>
    <row r="279" s="27" customFormat="1" x14ac:dyDescent="0.2"/>
    <row r="280" s="27" customFormat="1" x14ac:dyDescent="0.2"/>
    <row r="281" s="27" customFormat="1" x14ac:dyDescent="0.2"/>
    <row r="282" s="27" customFormat="1" x14ac:dyDescent="0.2"/>
    <row r="283" s="27" customFormat="1" x14ac:dyDescent="0.2"/>
    <row r="284" s="27" customFormat="1" x14ac:dyDescent="0.2"/>
    <row r="285" s="27" customFormat="1" x14ac:dyDescent="0.2"/>
    <row r="286" s="27" customFormat="1" x14ac:dyDescent="0.2"/>
    <row r="287" s="27" customFormat="1" x14ac:dyDescent="0.2"/>
    <row r="288" s="27" customFormat="1" x14ac:dyDescent="0.2"/>
    <row r="289" s="27" customFormat="1" x14ac:dyDescent="0.2"/>
    <row r="290" s="27" customFormat="1" x14ac:dyDescent="0.2"/>
    <row r="291" s="27" customFormat="1" x14ac:dyDescent="0.2"/>
    <row r="292" s="27" customFormat="1" x14ac:dyDescent="0.2"/>
    <row r="293" s="27" customFormat="1" x14ac:dyDescent="0.2"/>
    <row r="294" s="27" customFormat="1" x14ac:dyDescent="0.2"/>
    <row r="295" s="27" customFormat="1" x14ac:dyDescent="0.2"/>
    <row r="296" s="27" customFormat="1" x14ac:dyDescent="0.2"/>
    <row r="297" s="27" customFormat="1" x14ac:dyDescent="0.2"/>
    <row r="298" s="27" customFormat="1" x14ac:dyDescent="0.2"/>
    <row r="299" s="27" customFormat="1" x14ac:dyDescent="0.2"/>
    <row r="300" s="27" customFormat="1" x14ac:dyDescent="0.2"/>
    <row r="301" s="27" customFormat="1" x14ac:dyDescent="0.2"/>
    <row r="302" s="27" customFormat="1" x14ac:dyDescent="0.2"/>
    <row r="303" s="27" customFormat="1" x14ac:dyDescent="0.2"/>
    <row r="304" s="27" customFormat="1" x14ac:dyDescent="0.2"/>
    <row r="305" s="27" customFormat="1" x14ac:dyDescent="0.2"/>
    <row r="306" s="27" customFormat="1" x14ac:dyDescent="0.2"/>
    <row r="307" s="27" customFormat="1" x14ac:dyDescent="0.2"/>
    <row r="308" s="27" customFormat="1" x14ac:dyDescent="0.2"/>
    <row r="309" s="27" customFormat="1" x14ac:dyDescent="0.2"/>
    <row r="310" s="27" customFormat="1" x14ac:dyDescent="0.2"/>
    <row r="311" s="27" customFormat="1" x14ac:dyDescent="0.2"/>
    <row r="312" s="27" customFormat="1" x14ac:dyDescent="0.2"/>
    <row r="313" s="27" customFormat="1" x14ac:dyDescent="0.2"/>
    <row r="314" s="27" customFormat="1" x14ac:dyDescent="0.2"/>
    <row r="315" s="27" customFormat="1" x14ac:dyDescent="0.2"/>
    <row r="316" s="27" customFormat="1" x14ac:dyDescent="0.2"/>
    <row r="317" s="27" customFormat="1" x14ac:dyDescent="0.2"/>
    <row r="318" s="27" customFormat="1" x14ac:dyDescent="0.2"/>
    <row r="319" s="27" customFormat="1" x14ac:dyDescent="0.2"/>
    <row r="320" s="27" customFormat="1" x14ac:dyDescent="0.2"/>
    <row r="321" s="27" customFormat="1" x14ac:dyDescent="0.2"/>
    <row r="322" s="27" customFormat="1" x14ac:dyDescent="0.2"/>
    <row r="323" s="27" customFormat="1" x14ac:dyDescent="0.2"/>
    <row r="324" s="27" customFormat="1" x14ac:dyDescent="0.2"/>
    <row r="325" s="27" customFormat="1" x14ac:dyDescent="0.2"/>
    <row r="326" s="27" customFormat="1" x14ac:dyDescent="0.2"/>
    <row r="327" s="27" customFormat="1" x14ac:dyDescent="0.2"/>
    <row r="328" s="27" customFormat="1" x14ac:dyDescent="0.2"/>
    <row r="329" s="27" customFormat="1" x14ac:dyDescent="0.2"/>
    <row r="330" s="27" customFormat="1" x14ac:dyDescent="0.2"/>
    <row r="331" s="27" customFormat="1" x14ac:dyDescent="0.2"/>
    <row r="332" s="27" customFormat="1" x14ac:dyDescent="0.2"/>
    <row r="333" s="27" customFormat="1" x14ac:dyDescent="0.2"/>
    <row r="334" s="27" customFormat="1" x14ac:dyDescent="0.2"/>
    <row r="335" s="27" customFormat="1" x14ac:dyDescent="0.2"/>
    <row r="336" s="27" customFormat="1" x14ac:dyDescent="0.2"/>
    <row r="337" s="27" customFormat="1" x14ac:dyDescent="0.2"/>
    <row r="338" s="27" customFormat="1" x14ac:dyDescent="0.2"/>
    <row r="339" s="27" customFormat="1" x14ac:dyDescent="0.2"/>
    <row r="340" s="27" customFormat="1" x14ac:dyDescent="0.2"/>
    <row r="341" s="27" customFormat="1" x14ac:dyDescent="0.2"/>
    <row r="342" s="27" customFormat="1" x14ac:dyDescent="0.2"/>
    <row r="343" s="27" customFormat="1" x14ac:dyDescent="0.2"/>
    <row r="344" s="27" customFormat="1" x14ac:dyDescent="0.2"/>
    <row r="345" s="27" customFormat="1" x14ac:dyDescent="0.2"/>
    <row r="346" s="27" customFormat="1" x14ac:dyDescent="0.2"/>
    <row r="347" s="27" customFormat="1" x14ac:dyDescent="0.2"/>
    <row r="348" s="27" customFormat="1" x14ac:dyDescent="0.2"/>
    <row r="349" s="27" customFormat="1" x14ac:dyDescent="0.2"/>
    <row r="350" s="27" customFormat="1" x14ac:dyDescent="0.2"/>
    <row r="351" s="27" customFormat="1" x14ac:dyDescent="0.2"/>
    <row r="352" s="27" customFormat="1" x14ac:dyDescent="0.2"/>
    <row r="353" s="27" customFormat="1" x14ac:dyDescent="0.2"/>
    <row r="354" s="27" customFormat="1" x14ac:dyDescent="0.2"/>
    <row r="355" s="27" customFormat="1" x14ac:dyDescent="0.2"/>
    <row r="356" s="27" customFormat="1" x14ac:dyDescent="0.2"/>
    <row r="357" s="27" customFormat="1" x14ac:dyDescent="0.2"/>
    <row r="358" s="27" customFormat="1" x14ac:dyDescent="0.2"/>
    <row r="359" s="27" customFormat="1" x14ac:dyDescent="0.2"/>
    <row r="360" s="27" customFormat="1" x14ac:dyDescent="0.2"/>
    <row r="361" s="27" customFormat="1" x14ac:dyDescent="0.2"/>
    <row r="362" s="27" customFormat="1" x14ac:dyDescent="0.2"/>
    <row r="363" s="27" customFormat="1" x14ac:dyDescent="0.2"/>
    <row r="364" s="27" customFormat="1" x14ac:dyDescent="0.2"/>
    <row r="365" s="27" customFormat="1" x14ac:dyDescent="0.2"/>
    <row r="366" s="27" customFormat="1" x14ac:dyDescent="0.2"/>
    <row r="367" s="27" customFormat="1" x14ac:dyDescent="0.2"/>
    <row r="368" s="27" customFormat="1" x14ac:dyDescent="0.2"/>
    <row r="369" s="27" customFormat="1" x14ac:dyDescent="0.2"/>
    <row r="370" s="27" customFormat="1" x14ac:dyDescent="0.2"/>
    <row r="371" s="27" customFormat="1" x14ac:dyDescent="0.2"/>
    <row r="372" s="27" customFormat="1" x14ac:dyDescent="0.2"/>
    <row r="373" s="27" customFormat="1" x14ac:dyDescent="0.2"/>
    <row r="374" s="27" customFormat="1" x14ac:dyDescent="0.2"/>
    <row r="375" s="27" customFormat="1" x14ac:dyDescent="0.2"/>
    <row r="376" s="27" customFormat="1" x14ac:dyDescent="0.2"/>
    <row r="377" s="27" customFormat="1" x14ac:dyDescent="0.2"/>
    <row r="378" s="27" customFormat="1" x14ac:dyDescent="0.2"/>
    <row r="379" s="27" customFormat="1" x14ac:dyDescent="0.2"/>
    <row r="380" s="27" customFormat="1" x14ac:dyDescent="0.2"/>
    <row r="381" s="27" customFormat="1" x14ac:dyDescent="0.2"/>
    <row r="382" s="27" customFormat="1" x14ac:dyDescent="0.2"/>
    <row r="383" s="27" customFormat="1" x14ac:dyDescent="0.2"/>
    <row r="384" s="27" customFormat="1" x14ac:dyDescent="0.2"/>
    <row r="385" s="27" customFormat="1" x14ac:dyDescent="0.2"/>
    <row r="386" s="27" customFormat="1" x14ac:dyDescent="0.2"/>
    <row r="387" s="27" customFormat="1" x14ac:dyDescent="0.2"/>
  </sheetData>
  <mergeCells count="10">
    <mergeCell ref="B4:D4"/>
    <mergeCell ref="I6:I7"/>
    <mergeCell ref="A8:D8"/>
    <mergeCell ref="A10:D10"/>
    <mergeCell ref="A1:I1"/>
    <mergeCell ref="A2:A3"/>
    <mergeCell ref="B2:B3"/>
    <mergeCell ref="C2:C3"/>
    <mergeCell ref="D2:D3"/>
    <mergeCell ref="E2:I2"/>
  </mergeCells>
  <pageMargins left="0.94291338599999996" right="0.70866141732283505" top="0.74803149606299202" bottom="0.35433070866141703" header="0.31496062992126" footer="0.31496062992126"/>
  <pageSetup paperSize="8" scale="2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0"/>
  <dimension ref="A1:K88"/>
  <sheetViews>
    <sheetView workbookViewId="0">
      <selection sqref="A1:I1"/>
    </sheetView>
  </sheetViews>
  <sheetFormatPr defaultColWidth="22.5703125" defaultRowHeight="12.75" x14ac:dyDescent="0.2"/>
  <cols>
    <col min="1" max="1" width="15" style="164" customWidth="1"/>
    <col min="2" max="2" width="72.85546875" style="164" customWidth="1"/>
    <col min="3" max="3" width="17.140625" style="164" customWidth="1"/>
    <col min="4" max="4" width="33.7109375" style="164" customWidth="1"/>
    <col min="5" max="5" width="27.140625" style="164" customWidth="1"/>
    <col min="6" max="6" width="32.42578125" style="164" customWidth="1"/>
    <col min="7" max="7" width="36.7109375" style="164" customWidth="1"/>
    <col min="8" max="8" width="35.85546875" style="164" customWidth="1"/>
    <col min="9" max="9" width="33.42578125" style="164" customWidth="1"/>
    <col min="10" max="16384" width="22.5703125" style="164"/>
  </cols>
  <sheetData>
    <row r="1" spans="1:9" ht="69.75" customHeight="1" x14ac:dyDescent="0.2">
      <c r="A1" s="864" t="str">
        <f>Foundation!A1</f>
        <v>SCHOOL &amp; SKILL CENTER AT BAIKER BALOCHISTAN</v>
      </c>
      <c r="B1" s="865"/>
      <c r="C1" s="865"/>
      <c r="D1" s="865"/>
      <c r="E1" s="865"/>
      <c r="F1" s="865"/>
      <c r="G1" s="865"/>
      <c r="H1" s="865"/>
      <c r="I1" s="866"/>
    </row>
    <row r="2" spans="1:9" ht="32.25" customHeight="1" x14ac:dyDescent="0.2">
      <c r="A2" s="860" t="s">
        <v>35</v>
      </c>
      <c r="B2" s="861" t="s">
        <v>36</v>
      </c>
      <c r="C2" s="863" t="s">
        <v>5</v>
      </c>
      <c r="D2" s="863" t="s">
        <v>37</v>
      </c>
      <c r="E2" s="861" t="s">
        <v>127</v>
      </c>
      <c r="F2" s="861"/>
      <c r="G2" s="861"/>
      <c r="H2" s="861"/>
      <c r="I2" s="867"/>
    </row>
    <row r="3" spans="1:9" s="205" customFormat="1" ht="78" customHeight="1" x14ac:dyDescent="0.2">
      <c r="A3" s="860"/>
      <c r="B3" s="861"/>
      <c r="C3" s="863"/>
      <c r="D3" s="863"/>
      <c r="E3" s="493" t="s">
        <v>128</v>
      </c>
      <c r="F3" s="493" t="s">
        <v>129</v>
      </c>
      <c r="G3" s="493" t="s">
        <v>130</v>
      </c>
      <c r="H3" s="493" t="s">
        <v>131</v>
      </c>
      <c r="I3" s="497" t="s">
        <v>181</v>
      </c>
    </row>
    <row r="4" spans="1:9" s="205" customFormat="1" ht="48" customHeight="1" x14ac:dyDescent="0.2">
      <c r="A4" s="492"/>
      <c r="B4" s="859" t="s">
        <v>132</v>
      </c>
      <c r="C4" s="859"/>
      <c r="D4" s="859"/>
      <c r="E4" s="493"/>
      <c r="F4" s="493"/>
      <c r="G4" s="493"/>
      <c r="H4" s="493"/>
      <c r="I4" s="497"/>
    </row>
    <row r="5" spans="1:9" s="210" customFormat="1" ht="60" customHeight="1" x14ac:dyDescent="0.3">
      <c r="A5" s="212">
        <v>1</v>
      </c>
      <c r="B5" s="165" t="s">
        <v>25</v>
      </c>
      <c r="C5" s="207" t="s">
        <v>9</v>
      </c>
      <c r="D5" s="208">
        <f>'STAFF RESID BOQ '!E9</f>
        <v>559.25</v>
      </c>
      <c r="E5" s="208">
        <f>((D5*1.54)*(1/13))/1.25</f>
        <v>52.999692307692307</v>
      </c>
      <c r="F5" s="208">
        <f>((D5*1.54)*(4/13))</f>
        <v>264.99846153846153</v>
      </c>
      <c r="G5" s="208">
        <f>((D5*1.54)*(8/13))</f>
        <v>529.99692307692305</v>
      </c>
      <c r="H5" s="208"/>
      <c r="I5" s="870">
        <f>'STAFF RESID BOQ '!E14</f>
        <v>10009.807968749999</v>
      </c>
    </row>
    <row r="6" spans="1:9" s="210" customFormat="1" ht="60" customHeight="1" x14ac:dyDescent="0.3">
      <c r="A6" s="212">
        <v>2</v>
      </c>
      <c r="B6" s="165" t="s">
        <v>501</v>
      </c>
      <c r="C6" s="207" t="s">
        <v>9</v>
      </c>
      <c r="D6" s="208">
        <f>'STAFF RESID BOQ '!E11</f>
        <v>2237</v>
      </c>
      <c r="E6" s="208">
        <f>((D6*1.54)*(1/7))/1.25</f>
        <v>393.71199999999999</v>
      </c>
      <c r="F6" s="208">
        <f>((D6*1.54)*(2/7))</f>
        <v>984.28</v>
      </c>
      <c r="G6" s="208">
        <f>((D6*1.54)*(4/7))</f>
        <v>1968.56</v>
      </c>
      <c r="H6" s="208"/>
      <c r="I6" s="870"/>
    </row>
    <row r="7" spans="1:9" s="210" customFormat="1" ht="60" customHeight="1" x14ac:dyDescent="0.3">
      <c r="A7" s="212">
        <v>3</v>
      </c>
      <c r="B7" s="165" t="s">
        <v>502</v>
      </c>
      <c r="C7" s="207" t="s">
        <v>9</v>
      </c>
      <c r="D7" s="208">
        <f>'STAFF RESID BOQ '!E12</f>
        <v>130.29374999999999</v>
      </c>
      <c r="E7" s="208">
        <f>((D7*1.54)*(1/7))/1.25</f>
        <v>22.931699999999996</v>
      </c>
      <c r="F7" s="208">
        <f>((D7*1.54)*(2/7))</f>
        <v>57.329249999999988</v>
      </c>
      <c r="G7" s="208">
        <f>((D7*1.54)*(4/7))</f>
        <v>114.65849999999998</v>
      </c>
      <c r="H7" s="208"/>
      <c r="I7" s="870"/>
    </row>
    <row r="8" spans="1:9" s="210" customFormat="1" ht="60" customHeight="1" x14ac:dyDescent="0.3">
      <c r="A8" s="212">
        <v>3</v>
      </c>
      <c r="B8" s="165" t="s">
        <v>503</v>
      </c>
      <c r="C8" s="207" t="s">
        <v>9</v>
      </c>
      <c r="D8" s="208"/>
      <c r="E8" s="208"/>
      <c r="F8" s="208"/>
      <c r="G8" s="208"/>
      <c r="H8" s="208"/>
      <c r="I8" s="870"/>
    </row>
    <row r="9" spans="1:9" s="210" customFormat="1" ht="60" customHeight="1" x14ac:dyDescent="0.3">
      <c r="A9" s="212">
        <v>5</v>
      </c>
      <c r="B9" s="165" t="s">
        <v>504</v>
      </c>
      <c r="C9" s="207" t="s">
        <v>9</v>
      </c>
      <c r="D9" s="208">
        <f>'STAFF RESID BOQ '!E13</f>
        <v>358.875</v>
      </c>
      <c r="E9" s="208">
        <f>((D9*1.54)*(1/7))/1.25</f>
        <v>63.161999999999999</v>
      </c>
      <c r="F9" s="208">
        <f>((D9*1.54)*(2/7))</f>
        <v>157.905</v>
      </c>
      <c r="G9" s="208">
        <f>((D9*1.54)*(4/7))</f>
        <v>315.81</v>
      </c>
      <c r="H9" s="208"/>
      <c r="I9" s="870"/>
    </row>
    <row r="10" spans="1:9" s="210" customFormat="1" ht="60" customHeight="1" x14ac:dyDescent="0.3">
      <c r="A10" s="212">
        <v>5</v>
      </c>
      <c r="B10" s="165" t="s">
        <v>133</v>
      </c>
      <c r="C10" s="207">
        <f>SUM(C5:C9)</f>
        <v>0</v>
      </c>
      <c r="D10" s="208">
        <f>'STAFF RESID BOQ '!E15</f>
        <v>2751.375</v>
      </c>
      <c r="E10" s="208">
        <f>((D10*0.3)*(1/5))/1.25</f>
        <v>132.066</v>
      </c>
      <c r="F10" s="208">
        <f>(D10*0.3)*(4/5)</f>
        <v>660.33</v>
      </c>
      <c r="G10" s="208"/>
      <c r="H10" s="208">
        <f>D10*13.5</f>
        <v>37143.5625</v>
      </c>
      <c r="I10" s="870"/>
    </row>
    <row r="11" spans="1:9" s="210" customFormat="1" ht="50.1" customHeight="1" x14ac:dyDescent="0.3">
      <c r="A11" s="860" t="s">
        <v>134</v>
      </c>
      <c r="B11" s="861"/>
      <c r="C11" s="861"/>
      <c r="D11" s="861"/>
      <c r="E11" s="209">
        <f>SUM(E5:E10)</f>
        <v>664.8713923076923</v>
      </c>
      <c r="F11" s="209">
        <f>SUM(F5:F10)</f>
        <v>2124.8427115384616</v>
      </c>
      <c r="G11" s="209">
        <f>SUM(G5:G10)</f>
        <v>2929.0254230769228</v>
      </c>
      <c r="H11" s="209">
        <f>SUM(H5:H10)</f>
        <v>37143.5625</v>
      </c>
      <c r="I11" s="213">
        <f>SUM(I5:I10)</f>
        <v>10009.807968749999</v>
      </c>
    </row>
    <row r="12" spans="1:9" s="205" customFormat="1" ht="78" customHeight="1" x14ac:dyDescent="0.2">
      <c r="A12" s="492"/>
      <c r="B12" s="859" t="s">
        <v>231</v>
      </c>
      <c r="C12" s="859"/>
      <c r="D12" s="859"/>
      <c r="E12" s="493"/>
      <c r="F12" s="493"/>
      <c r="G12" s="493"/>
      <c r="H12" s="493"/>
      <c r="I12" s="497"/>
    </row>
    <row r="13" spans="1:9" s="210" customFormat="1" ht="60" customHeight="1" x14ac:dyDescent="0.3">
      <c r="A13" s="212">
        <v>1</v>
      </c>
      <c r="B13" s="165" t="s">
        <v>502</v>
      </c>
      <c r="C13" s="207" t="s">
        <v>9</v>
      </c>
      <c r="D13" s="208">
        <f>'BF Super Structure'!D5</f>
        <v>0</v>
      </c>
      <c r="E13" s="208">
        <f>((D13*1.54)*(1/7))/1.25</f>
        <v>0</v>
      </c>
      <c r="F13" s="208">
        <f>((D13*1.54)*(2/7))</f>
        <v>0</v>
      </c>
      <c r="G13" s="208">
        <f>((D13*1.54)*(4/7))</f>
        <v>0</v>
      </c>
      <c r="H13" s="208"/>
      <c r="I13" s="870">
        <f>'BF Super Structure'!D12</f>
        <v>0</v>
      </c>
    </row>
    <row r="14" spans="1:9" s="210" customFormat="1" ht="60" customHeight="1" x14ac:dyDescent="0.3">
      <c r="A14" s="212">
        <v>2</v>
      </c>
      <c r="B14" s="165" t="s">
        <v>505</v>
      </c>
      <c r="C14" s="207" t="s">
        <v>9</v>
      </c>
      <c r="D14" s="208">
        <f>'BF Super Structure'!D6</f>
        <v>0</v>
      </c>
      <c r="E14" s="208">
        <f>((D14*1.54)*(1/7))/1.25</f>
        <v>0</v>
      </c>
      <c r="F14" s="208">
        <f>((D14*1.54)*(2/7))</f>
        <v>0</v>
      </c>
      <c r="G14" s="208">
        <f>((D14*1.54)*(4/7))</f>
        <v>0</v>
      </c>
      <c r="H14" s="222"/>
      <c r="I14" s="870"/>
    </row>
    <row r="15" spans="1:9" s="210" customFormat="1" ht="60" customHeight="1" x14ac:dyDescent="0.3">
      <c r="A15" s="212">
        <v>3</v>
      </c>
      <c r="B15" s="165" t="s">
        <v>506</v>
      </c>
      <c r="C15" s="207" t="s">
        <v>9</v>
      </c>
      <c r="D15" s="208">
        <f>'BF Super Structure'!D7</f>
        <v>0</v>
      </c>
      <c r="E15" s="208">
        <f>((D15*1.54)*(1/7))/1.25</f>
        <v>0</v>
      </c>
      <c r="F15" s="208">
        <f>((D15*1.54)*(2/7))</f>
        <v>0</v>
      </c>
      <c r="G15" s="208">
        <f>((D15*1.54)*(4/7))</f>
        <v>0</v>
      </c>
      <c r="H15" s="222"/>
      <c r="I15" s="870"/>
    </row>
    <row r="16" spans="1:9" s="210" customFormat="1" ht="60" customHeight="1" x14ac:dyDescent="0.3">
      <c r="A16" s="212">
        <v>4</v>
      </c>
      <c r="B16" s="165" t="s">
        <v>507</v>
      </c>
      <c r="C16" s="207" t="s">
        <v>9</v>
      </c>
      <c r="D16" s="208">
        <f>'BF Super Structure'!D8</f>
        <v>0</v>
      </c>
      <c r="E16" s="208">
        <f>((D16*1.54)*(1/7))/1.25</f>
        <v>0</v>
      </c>
      <c r="F16" s="208">
        <f>((D16*1.54)*(2/7))</f>
        <v>0</v>
      </c>
      <c r="G16" s="208">
        <f>((D16*1.54)*(4/7))</f>
        <v>0</v>
      </c>
      <c r="H16" s="208"/>
      <c r="I16" s="870"/>
    </row>
    <row r="17" spans="1:11" s="210" customFormat="1" ht="60" customHeight="1" x14ac:dyDescent="0.3">
      <c r="A17" s="212">
        <v>4</v>
      </c>
      <c r="B17" s="165" t="s">
        <v>212</v>
      </c>
      <c r="C17" s="207" t="s">
        <v>9</v>
      </c>
      <c r="D17" s="208">
        <f>'BF Super Structure'!D9</f>
        <v>0</v>
      </c>
      <c r="E17" s="208"/>
      <c r="F17" s="208"/>
      <c r="G17" s="208">
        <f t="shared" ref="G17" si="0">((D17*1.54)*(4/7))</f>
        <v>0</v>
      </c>
      <c r="H17" s="208"/>
      <c r="I17" s="870"/>
    </row>
    <row r="18" spans="1:11" s="210" customFormat="1" ht="60" customHeight="1" x14ac:dyDescent="0.3">
      <c r="A18" s="212">
        <v>5</v>
      </c>
      <c r="B18" s="165" t="s">
        <v>133</v>
      </c>
      <c r="C18" s="207">
        <f>SUM(C12:C17)</f>
        <v>0</v>
      </c>
      <c r="D18" s="208">
        <f>'BF Super Structure'!D14</f>
        <v>0</v>
      </c>
      <c r="E18" s="208">
        <f>((D18*0.3)*(1/5))/1.25</f>
        <v>0</v>
      </c>
      <c r="F18" s="208">
        <f>(D18*0.3)*(4/5)</f>
        <v>0</v>
      </c>
      <c r="G18" s="208"/>
      <c r="H18" s="208">
        <f>D18*12.5</f>
        <v>0</v>
      </c>
      <c r="I18" s="870"/>
    </row>
    <row r="19" spans="1:11" s="210" customFormat="1" ht="60" customHeight="1" x14ac:dyDescent="0.3">
      <c r="A19" s="212">
        <v>6</v>
      </c>
      <c r="B19" s="165" t="s">
        <v>508</v>
      </c>
      <c r="C19" s="207">
        <f>C10+C18</f>
        <v>0</v>
      </c>
      <c r="D19" s="208">
        <f>'BF Super Structure'!D10</f>
        <v>0</v>
      </c>
      <c r="E19" s="208">
        <f>((D19*1.54)*(1/7))/1.25</f>
        <v>0</v>
      </c>
      <c r="F19" s="208">
        <f>((D19*1.54)*(2/7))</f>
        <v>0</v>
      </c>
      <c r="G19" s="208">
        <f>((D19*1.54)*(4/7))</f>
        <v>0</v>
      </c>
      <c r="H19" s="208"/>
      <c r="I19" s="870"/>
    </row>
    <row r="20" spans="1:11" s="210" customFormat="1" ht="60" customHeight="1" x14ac:dyDescent="0.3">
      <c r="A20" s="212">
        <v>7</v>
      </c>
      <c r="B20" s="165" t="s">
        <v>166</v>
      </c>
      <c r="C20" s="207" t="s">
        <v>18</v>
      </c>
      <c r="D20" s="208">
        <f>'BF Super Structure'!D19</f>
        <v>0</v>
      </c>
      <c r="E20" s="208">
        <f>((D20*0.042*1.27)*(1/5))/1.25</f>
        <v>0</v>
      </c>
      <c r="F20" s="208">
        <f>(D20*0.042*1.27)*(4/5)</f>
        <v>0</v>
      </c>
      <c r="G20" s="504"/>
      <c r="H20" s="222"/>
      <c r="I20" s="871"/>
      <c r="K20" s="503"/>
    </row>
    <row r="21" spans="1:11" s="210" customFormat="1" ht="60" customHeight="1" x14ac:dyDescent="0.3">
      <c r="A21" s="212">
        <v>8</v>
      </c>
      <c r="B21" s="165" t="s">
        <v>136</v>
      </c>
      <c r="C21" s="207" t="s">
        <v>18</v>
      </c>
      <c r="D21" s="208">
        <f>'BF Super Structure'!D21</f>
        <v>0</v>
      </c>
      <c r="E21" s="208">
        <f>((D21*0.042*1.27)*(1/5))/1.25</f>
        <v>0</v>
      </c>
      <c r="F21" s="208">
        <f>(D21*0.042*1.27)*(4/5)</f>
        <v>0</v>
      </c>
      <c r="G21" s="208"/>
      <c r="H21" s="208"/>
      <c r="I21" s="870"/>
    </row>
    <row r="22" spans="1:11" s="210" customFormat="1" ht="60" customHeight="1" x14ac:dyDescent="0.3">
      <c r="A22" s="212">
        <v>9</v>
      </c>
      <c r="B22" s="165" t="s">
        <v>158</v>
      </c>
      <c r="C22" s="207" t="s">
        <v>9</v>
      </c>
      <c r="D22" s="208">
        <v>0</v>
      </c>
      <c r="E22" s="208"/>
      <c r="F22" s="208">
        <f>D22</f>
        <v>0</v>
      </c>
      <c r="G22" s="208"/>
      <c r="H22" s="208"/>
      <c r="I22" s="870"/>
    </row>
    <row r="23" spans="1:11" s="210" customFormat="1" ht="60" customHeight="1" x14ac:dyDescent="0.3">
      <c r="A23" s="212">
        <v>10</v>
      </c>
      <c r="B23" s="165" t="s">
        <v>163</v>
      </c>
      <c r="C23" s="207" t="s">
        <v>9</v>
      </c>
      <c r="D23" s="208">
        <f>'BF Super Structure'!D17</f>
        <v>0</v>
      </c>
      <c r="E23" s="208">
        <f>((D23*1.54)*(1/13))/1.25</f>
        <v>0</v>
      </c>
      <c r="F23" s="208">
        <f>((D23*1.54)*(4/13))</f>
        <v>0</v>
      </c>
      <c r="G23" s="208">
        <f>((D23*1.54)*(8/13))</f>
        <v>0</v>
      </c>
      <c r="H23" s="208"/>
      <c r="I23" s="870"/>
    </row>
    <row r="24" spans="1:11" s="210" customFormat="1" ht="50.1" customHeight="1" x14ac:dyDescent="0.3">
      <c r="A24" s="872" t="s">
        <v>138</v>
      </c>
      <c r="B24" s="873"/>
      <c r="C24" s="873"/>
      <c r="D24" s="873"/>
      <c r="E24" s="209">
        <f>SUM(E13:E23)</f>
        <v>0</v>
      </c>
      <c r="F24" s="209">
        <f>SUM(F13:F23)</f>
        <v>0</v>
      </c>
      <c r="G24" s="209">
        <f>SUM(G13:G23)</f>
        <v>0</v>
      </c>
      <c r="H24" s="209">
        <f>SUM(H13:H23)</f>
        <v>0</v>
      </c>
      <c r="I24" s="213">
        <f>SUM(I13:I23)</f>
        <v>0</v>
      </c>
    </row>
    <row r="25" spans="1:11" s="205" customFormat="1" ht="78" customHeight="1" x14ac:dyDescent="0.2">
      <c r="A25" s="492"/>
      <c r="B25" s="859" t="s">
        <v>38</v>
      </c>
      <c r="C25" s="859"/>
      <c r="D25" s="859"/>
      <c r="E25" s="493"/>
      <c r="F25" s="493"/>
      <c r="G25" s="493"/>
      <c r="H25" s="493"/>
      <c r="I25" s="497"/>
    </row>
    <row r="26" spans="1:11" s="210" customFormat="1" ht="60" customHeight="1" x14ac:dyDescent="0.3">
      <c r="A26" s="212">
        <v>1</v>
      </c>
      <c r="B26" s="165" t="s">
        <v>502</v>
      </c>
      <c r="C26" s="207" t="s">
        <v>9</v>
      </c>
      <c r="D26" s="208">
        <f>'GF Super Structure'!D5</f>
        <v>935.35</v>
      </c>
      <c r="E26" s="208">
        <f>((D26*1.54)*(1/7))/1.25</f>
        <v>164.6216</v>
      </c>
      <c r="F26" s="208">
        <f>((D26*1.54)*(2/7))</f>
        <v>411.55399999999997</v>
      </c>
      <c r="G26" s="208">
        <f>((D26*1.54)*(4/7))</f>
        <v>823.10799999999995</v>
      </c>
      <c r="H26" s="208"/>
      <c r="I26" s="870">
        <f>'GF Super Structure'!D12</f>
        <v>19996.2399625</v>
      </c>
    </row>
    <row r="27" spans="1:11" s="210" customFormat="1" ht="60" customHeight="1" x14ac:dyDescent="0.3">
      <c r="A27" s="212">
        <v>2</v>
      </c>
      <c r="B27" s="165" t="s">
        <v>505</v>
      </c>
      <c r="C27" s="207" t="s">
        <v>9</v>
      </c>
      <c r="D27" s="208">
        <f>'GF Super Structure'!D6</f>
        <v>920.71875</v>
      </c>
      <c r="E27" s="208">
        <f>((D27*1.54)*(1/7))/1.25</f>
        <v>162.04650000000001</v>
      </c>
      <c r="F27" s="208">
        <f>((D27*1.54)*(2/7))</f>
        <v>405.11625000000004</v>
      </c>
      <c r="G27" s="208">
        <f>((D27*1.54)*(4/7))</f>
        <v>810.23250000000007</v>
      </c>
      <c r="H27" s="222"/>
      <c r="I27" s="870"/>
    </row>
    <row r="28" spans="1:11" s="210" customFormat="1" ht="60" customHeight="1" x14ac:dyDescent="0.3">
      <c r="A28" s="212">
        <v>3</v>
      </c>
      <c r="B28" s="165" t="s">
        <v>506</v>
      </c>
      <c r="C28" s="207" t="s">
        <v>9</v>
      </c>
      <c r="D28" s="208">
        <f>'GF Super Structure'!D7</f>
        <v>897.1</v>
      </c>
      <c r="E28" s="208">
        <f>((D28*1.54)*(1/7))/1.25</f>
        <v>157.8896</v>
      </c>
      <c r="F28" s="208">
        <f>((D28*1.54)*(2/7))</f>
        <v>394.72399999999999</v>
      </c>
      <c r="G28" s="208">
        <f>((D28*1.54)*(4/7))</f>
        <v>789.44799999999998</v>
      </c>
      <c r="H28" s="222"/>
      <c r="I28" s="870"/>
    </row>
    <row r="29" spans="1:11" s="210" customFormat="1" ht="60" customHeight="1" x14ac:dyDescent="0.3">
      <c r="A29" s="212">
        <v>4</v>
      </c>
      <c r="B29" s="165" t="s">
        <v>507</v>
      </c>
      <c r="C29" s="207" t="s">
        <v>9</v>
      </c>
      <c r="D29" s="208">
        <f>'GF Super Structure'!D8</f>
        <v>4128.43</v>
      </c>
      <c r="E29" s="208">
        <f>((D29*1.54)*(1/7))/1.25</f>
        <v>726.60367999999994</v>
      </c>
      <c r="F29" s="208">
        <f>((D29*1.54)*(2/7))</f>
        <v>1816.5092</v>
      </c>
      <c r="G29" s="208">
        <f>((D29*1.54)*(4/7))</f>
        <v>3633.0183999999999</v>
      </c>
      <c r="H29" s="208"/>
      <c r="I29" s="870"/>
    </row>
    <row r="30" spans="1:11" s="210" customFormat="1" ht="60" customHeight="1" x14ac:dyDescent="0.3">
      <c r="A30" s="212">
        <v>4</v>
      </c>
      <c r="B30" s="165" t="s">
        <v>212</v>
      </c>
      <c r="C30" s="207" t="s">
        <v>9</v>
      </c>
      <c r="D30" s="208">
        <f>'GF Super Structure'!D9</f>
        <v>0</v>
      </c>
      <c r="E30" s="208">
        <f t="shared" ref="E30" si="1">((D30*1.54)*(1/7))/1.25</f>
        <v>0</v>
      </c>
      <c r="F30" s="208">
        <f t="shared" ref="F30" si="2">((D30*1.54)*(2/7))</f>
        <v>0</v>
      </c>
      <c r="G30" s="208">
        <f t="shared" ref="G30" si="3">((D30*1.54)*(4/7))</f>
        <v>0</v>
      </c>
      <c r="H30" s="208"/>
      <c r="I30" s="870"/>
    </row>
    <row r="31" spans="1:11" s="210" customFormat="1" ht="60" customHeight="1" x14ac:dyDescent="0.3">
      <c r="A31" s="212">
        <v>5</v>
      </c>
      <c r="B31" s="165" t="s">
        <v>133</v>
      </c>
      <c r="C31" s="207" t="s">
        <v>9</v>
      </c>
      <c r="D31" s="208">
        <f>'GF Super Structure'!D14</f>
        <v>28005.412499999999</v>
      </c>
      <c r="E31" s="208">
        <f>((D31*0.3)*(1/5))/1.25</f>
        <v>1344.2597999999998</v>
      </c>
      <c r="F31" s="208">
        <f>(D31*0.3)*(4/5)</f>
        <v>6721.2989999999991</v>
      </c>
      <c r="G31" s="208"/>
      <c r="H31" s="208">
        <f>D31*13.5</f>
        <v>378073.06874999998</v>
      </c>
      <c r="I31" s="870"/>
    </row>
    <row r="32" spans="1:11" s="210" customFormat="1" ht="60" customHeight="1" x14ac:dyDescent="0.3">
      <c r="A32" s="212">
        <v>6</v>
      </c>
      <c r="B32" s="165" t="s">
        <v>508</v>
      </c>
      <c r="C32" s="207" t="s">
        <v>9</v>
      </c>
      <c r="D32" s="208">
        <f>'GF Super Structure'!D10</f>
        <v>272</v>
      </c>
      <c r="E32" s="208">
        <f>((D32*1.54)*(1/7))/1.25</f>
        <v>47.872</v>
      </c>
      <c r="F32" s="208">
        <f>((D32*1.54)*(2/7))</f>
        <v>119.67999999999999</v>
      </c>
      <c r="G32" s="208">
        <f>((D32*1.54)*(4/7))</f>
        <v>239.35999999999999</v>
      </c>
      <c r="H32" s="208"/>
      <c r="I32" s="870"/>
    </row>
    <row r="33" spans="1:11" s="210" customFormat="1" ht="60" customHeight="1" x14ac:dyDescent="0.3">
      <c r="A33" s="212">
        <v>7</v>
      </c>
      <c r="B33" s="165" t="s">
        <v>166</v>
      </c>
      <c r="C33" s="207" t="s">
        <v>18</v>
      </c>
      <c r="D33" s="208">
        <f>'GF Super Structure'!D19</f>
        <v>25854.400000000001</v>
      </c>
      <c r="E33" s="208">
        <f>((D33*0.042*1.27)*(1/5))/1.25</f>
        <v>220.65179136</v>
      </c>
      <c r="F33" s="208">
        <f>(D33*0.042*1.27)*(4/5)</f>
        <v>1103.2589568000001</v>
      </c>
      <c r="G33" s="223"/>
      <c r="H33" s="222"/>
      <c r="I33" s="870"/>
    </row>
    <row r="34" spans="1:11" s="210" customFormat="1" ht="60" customHeight="1" x14ac:dyDescent="0.3">
      <c r="A34" s="212">
        <v>8</v>
      </c>
      <c r="B34" s="165" t="s">
        <v>136</v>
      </c>
      <c r="C34" s="207" t="s">
        <v>18</v>
      </c>
      <c r="D34" s="208">
        <f>'GF Super Structure'!D21</f>
        <v>8256.86</v>
      </c>
      <c r="E34" s="208">
        <f>((D34*0.042*1.27)*(1/5))/1.25</f>
        <v>70.467345984000019</v>
      </c>
      <c r="F34" s="208">
        <f>(D34*0.042*1.27)*(4/5)</f>
        <v>352.3367299200001</v>
      </c>
      <c r="G34" s="208">
        <f>E34*0.09</f>
        <v>6.3420611385600019</v>
      </c>
      <c r="H34" s="208"/>
      <c r="I34" s="870"/>
      <c r="K34" s="210" t="e">
        <f>I34/C19</f>
        <v>#DIV/0!</v>
      </c>
    </row>
    <row r="35" spans="1:11" s="210" customFormat="1" ht="60" customHeight="1" x14ac:dyDescent="0.3">
      <c r="A35" s="212">
        <v>9</v>
      </c>
      <c r="B35" s="165" t="s">
        <v>158</v>
      </c>
      <c r="C35" s="207" t="s">
        <v>9</v>
      </c>
      <c r="D35" s="208">
        <f>'GF Super Structure'!D16</f>
        <v>4128.43</v>
      </c>
      <c r="E35" s="208">
        <f>E24</f>
        <v>0</v>
      </c>
      <c r="F35" s="208">
        <f>D35</f>
        <v>4128.43</v>
      </c>
      <c r="G35" s="208"/>
      <c r="H35" s="208"/>
      <c r="I35" s="870"/>
    </row>
    <row r="36" spans="1:11" s="210" customFormat="1" ht="60" customHeight="1" x14ac:dyDescent="0.3">
      <c r="A36" s="212">
        <v>10</v>
      </c>
      <c r="B36" s="165" t="s">
        <v>163</v>
      </c>
      <c r="C36" s="207" t="s">
        <v>9</v>
      </c>
      <c r="D36" s="208">
        <f>'GF Super Structure'!D17</f>
        <v>2064.2150000000001</v>
      </c>
      <c r="E36" s="208">
        <f>((D36*1.54)*(1/13))/1.25</f>
        <v>195.62406769230773</v>
      </c>
      <c r="F36" s="208">
        <f>((D36*1.54)*(4/13))</f>
        <v>978.12033846153861</v>
      </c>
      <c r="G36" s="208">
        <f>((D36*1.54)*(8/13))</f>
        <v>1956.2406769230772</v>
      </c>
      <c r="H36" s="208"/>
      <c r="I36" s="870"/>
    </row>
    <row r="37" spans="1:11" s="210" customFormat="1" ht="50.1" customHeight="1" x14ac:dyDescent="0.3">
      <c r="A37" s="872" t="s">
        <v>138</v>
      </c>
      <c r="B37" s="873"/>
      <c r="C37" s="873"/>
      <c r="D37" s="873"/>
      <c r="E37" s="209">
        <f>SUM(E26:E36)</f>
        <v>3090.0363850363074</v>
      </c>
      <c r="F37" s="209">
        <f>SUM(F26:F36)</f>
        <v>16431.028475181538</v>
      </c>
      <c r="G37" s="209">
        <f>SUM(G21:G35)</f>
        <v>6301.5089611385592</v>
      </c>
      <c r="H37" s="209">
        <f>SUM(H26:H36)</f>
        <v>378073.06874999998</v>
      </c>
      <c r="I37" s="213">
        <f>SUM(I26:I36)</f>
        <v>19996.2399625</v>
      </c>
    </row>
    <row r="38" spans="1:11" s="205" customFormat="1" ht="78" customHeight="1" x14ac:dyDescent="0.2">
      <c r="A38" s="492"/>
      <c r="B38" s="859" t="s">
        <v>39</v>
      </c>
      <c r="C38" s="859"/>
      <c r="D38" s="859"/>
      <c r="E38" s="493"/>
      <c r="F38" s="493"/>
      <c r="G38" s="493"/>
      <c r="H38" s="493"/>
      <c r="I38" s="505"/>
    </row>
    <row r="39" spans="1:11" s="210" customFormat="1" ht="60" customHeight="1" x14ac:dyDescent="0.3">
      <c r="A39" s="212">
        <v>1</v>
      </c>
      <c r="B39" s="165" t="s">
        <v>502</v>
      </c>
      <c r="C39" s="207" t="s">
        <v>9</v>
      </c>
      <c r="D39" s="208">
        <f>'FF Super Structure '!D5</f>
        <v>554.05999999999995</v>
      </c>
      <c r="E39" s="208">
        <f>((D39*1.54)*(1/7))/1.25</f>
        <v>97.514559999999989</v>
      </c>
      <c r="F39" s="208">
        <f>((D39*1.54)*(2/7))</f>
        <v>243.78639999999999</v>
      </c>
      <c r="G39" s="208">
        <f>((D39*1.54)*(4/7))</f>
        <v>487.57279999999997</v>
      </c>
      <c r="H39" s="208"/>
      <c r="I39" s="870">
        <f>'FF Super Structure '!D12</f>
        <v>8332.1636374999998</v>
      </c>
    </row>
    <row r="40" spans="1:11" s="210" customFormat="1" ht="60" customHeight="1" x14ac:dyDescent="0.3">
      <c r="A40" s="212">
        <v>2</v>
      </c>
      <c r="B40" s="165" t="s">
        <v>505</v>
      </c>
      <c r="C40" s="207" t="s">
        <v>9</v>
      </c>
      <c r="D40" s="208">
        <f>'FF Super Structure '!D6</f>
        <v>443.53125</v>
      </c>
      <c r="E40" s="208">
        <f>((D40*1.54)*(1/7))/1.25</f>
        <v>78.061499999999995</v>
      </c>
      <c r="F40" s="208">
        <f>((D40*1.54)*(2/7))</f>
        <v>195.15375</v>
      </c>
      <c r="G40" s="208">
        <f>((D40*1.54)*(4/7))</f>
        <v>390.3075</v>
      </c>
      <c r="H40" s="222"/>
      <c r="I40" s="870"/>
    </row>
    <row r="41" spans="1:11" s="210" customFormat="1" ht="39.75" customHeight="1" x14ac:dyDescent="0.3">
      <c r="A41" s="212">
        <v>3</v>
      </c>
      <c r="B41" s="165" t="s">
        <v>506</v>
      </c>
      <c r="C41" s="207" t="s">
        <v>9</v>
      </c>
      <c r="D41" s="208">
        <f>'FF Super Structure '!D7</f>
        <v>224.85</v>
      </c>
      <c r="E41" s="208">
        <f>((D41*1.54)*(1/7))/1.25</f>
        <v>39.573599999999999</v>
      </c>
      <c r="F41" s="208">
        <f>((D41*1.54)*(2/7))</f>
        <v>98.933999999999997</v>
      </c>
      <c r="G41" s="208">
        <f>((D41*1.54)*(4/7))</f>
        <v>197.86799999999999</v>
      </c>
      <c r="H41" s="222"/>
      <c r="I41" s="870"/>
    </row>
    <row r="42" spans="1:11" s="210" customFormat="1" ht="60" customHeight="1" x14ac:dyDescent="0.3">
      <c r="A42" s="212">
        <v>4</v>
      </c>
      <c r="B42" s="165" t="s">
        <v>507</v>
      </c>
      <c r="C42" s="207" t="s">
        <v>9</v>
      </c>
      <c r="D42" s="208">
        <f>'FF Super Structure '!D9</f>
        <v>1852.5</v>
      </c>
      <c r="E42" s="208">
        <f>((D42*1.54)*(1/7))/1.25</f>
        <v>326.03999999999996</v>
      </c>
      <c r="F42" s="208">
        <f>((D42*1.54)*(2/7))</f>
        <v>815.09999999999991</v>
      </c>
      <c r="G42" s="208">
        <f>((D42*1.54)*(4/7))</f>
        <v>1630.1999999999998</v>
      </c>
      <c r="H42" s="208"/>
      <c r="I42" s="870"/>
    </row>
    <row r="43" spans="1:11" s="210" customFormat="1" ht="39.75" customHeight="1" x14ac:dyDescent="0.3">
      <c r="A43" s="212">
        <v>3</v>
      </c>
      <c r="B43" s="165" t="s">
        <v>509</v>
      </c>
      <c r="C43" s="207" t="s">
        <v>9</v>
      </c>
      <c r="D43" s="208">
        <f>'FF Super Structure '!D8</f>
        <v>0</v>
      </c>
      <c r="E43" s="208">
        <f t="shared" ref="E43" si="4">((D43*1.54)*(1/7))/1.25</f>
        <v>0</v>
      </c>
      <c r="F43" s="208">
        <f t="shared" ref="F43" si="5">((D43*1.54)*(2/7))</f>
        <v>0</v>
      </c>
      <c r="G43" s="208">
        <f t="shared" ref="G43" si="6">((D43*1.54)*(4/7))</f>
        <v>0</v>
      </c>
      <c r="H43" s="222"/>
      <c r="I43" s="870"/>
    </row>
    <row r="44" spans="1:11" s="210" customFormat="1" ht="60" customHeight="1" x14ac:dyDescent="0.3">
      <c r="A44" s="212">
        <v>5</v>
      </c>
      <c r="B44" s="165" t="s">
        <v>133</v>
      </c>
      <c r="C44" s="207" t="s">
        <v>9</v>
      </c>
      <c r="D44" s="208">
        <f>'FF Super Structure '!D14</f>
        <v>5089.5</v>
      </c>
      <c r="E44" s="208">
        <f>((D44*0.3)*(1/5))/1.25</f>
        <v>244.29599999999999</v>
      </c>
      <c r="F44" s="208">
        <f>(D44*0.3)*(4/5)</f>
        <v>1221.48</v>
      </c>
      <c r="G44" s="208"/>
      <c r="H44" s="208">
        <f>D44*13.5</f>
        <v>68708.25</v>
      </c>
      <c r="I44" s="870"/>
    </row>
    <row r="45" spans="1:11" s="210" customFormat="1" ht="39.75" customHeight="1" x14ac:dyDescent="0.3">
      <c r="A45" s="212">
        <v>3</v>
      </c>
      <c r="B45" s="165" t="s">
        <v>510</v>
      </c>
      <c r="C45" s="207" t="s">
        <v>9</v>
      </c>
      <c r="D45" s="208">
        <f>'FF Super Structure '!D10</f>
        <v>272</v>
      </c>
      <c r="E45" s="208">
        <f>((D45*1.54)*(1/7))/1.25</f>
        <v>47.872</v>
      </c>
      <c r="F45" s="208">
        <f>((D45*1.54)*(2/7))</f>
        <v>119.67999999999999</v>
      </c>
      <c r="G45" s="208">
        <f>((D45*1.54)*(4/7))</f>
        <v>239.35999999999999</v>
      </c>
      <c r="H45" s="222"/>
      <c r="I45" s="870"/>
    </row>
    <row r="46" spans="1:11" s="210" customFormat="1" ht="60" customHeight="1" x14ac:dyDescent="0.3">
      <c r="A46" s="212">
        <v>7</v>
      </c>
      <c r="B46" s="165" t="s">
        <v>135</v>
      </c>
      <c r="C46" s="207" t="s">
        <v>18</v>
      </c>
      <c r="D46" s="208">
        <f>'FF Super Structure '!D17</f>
        <v>14597.44</v>
      </c>
      <c r="E46" s="208">
        <f>((D46*0.042*1.27)*(1/5))/1.25</f>
        <v>124.58039193600003</v>
      </c>
      <c r="F46" s="208">
        <f>(D46*0.042*1.27)*(4/5)</f>
        <v>622.90195968000012</v>
      </c>
      <c r="G46" s="223"/>
      <c r="H46" s="222"/>
      <c r="I46" s="870"/>
    </row>
    <row r="47" spans="1:11" s="210" customFormat="1" ht="60" customHeight="1" x14ac:dyDescent="0.3">
      <c r="A47" s="212">
        <v>8</v>
      </c>
      <c r="B47" s="165" t="s">
        <v>136</v>
      </c>
      <c r="C47" s="207" t="s">
        <v>18</v>
      </c>
      <c r="D47" s="208">
        <f>'FF Super Structure '!D19</f>
        <v>3705</v>
      </c>
      <c r="E47" s="208">
        <f>((D47*0.042*1.27)*(1/5))/1.25</f>
        <v>31.619952000000005</v>
      </c>
      <c r="F47" s="208">
        <f>(D47*0.042*1.27)*(4/5)</f>
        <v>158.09976000000003</v>
      </c>
      <c r="G47" s="208"/>
      <c r="H47" s="208"/>
      <c r="I47" s="870"/>
    </row>
    <row r="48" spans="1:11" s="210" customFormat="1" ht="60" customHeight="1" x14ac:dyDescent="0.3">
      <c r="A48" s="212">
        <v>9</v>
      </c>
      <c r="B48" s="165" t="s">
        <v>137</v>
      </c>
      <c r="C48" s="207" t="s">
        <v>9</v>
      </c>
      <c r="D48" s="208">
        <f>'FF Super Structure '!D15</f>
        <v>926.25</v>
      </c>
      <c r="E48" s="208">
        <f>((D48*1.54)*(1/13))/1.25</f>
        <v>87.78</v>
      </c>
      <c r="F48" s="208">
        <f>((D48*1.54)*(4/13))</f>
        <v>438.90000000000003</v>
      </c>
      <c r="G48" s="208">
        <f>((D48*1.54)*(8/13))</f>
        <v>877.80000000000007</v>
      </c>
      <c r="H48" s="208"/>
      <c r="I48" s="870"/>
    </row>
    <row r="49" spans="1:9" s="210" customFormat="1" ht="50.1" customHeight="1" x14ac:dyDescent="0.3">
      <c r="A49" s="872" t="s">
        <v>139</v>
      </c>
      <c r="B49" s="873"/>
      <c r="C49" s="873"/>
      <c r="D49" s="873"/>
      <c r="E49" s="209">
        <f>SUM(E39:E48)</f>
        <v>1077.3380039360002</v>
      </c>
      <c r="F49" s="209">
        <f>SUM(F39:F48)</f>
        <v>3914.0358696799999</v>
      </c>
      <c r="G49" s="209">
        <f>SUM(G39:G48)</f>
        <v>3823.1083000000003</v>
      </c>
      <c r="H49" s="209">
        <f>SUM(H39:H48)</f>
        <v>68708.25</v>
      </c>
      <c r="I49" s="213">
        <f>SUM(I39:I48)</f>
        <v>8332.1636374999998</v>
      </c>
    </row>
    <row r="50" spans="1:9" s="205" customFormat="1" ht="45" customHeight="1" x14ac:dyDescent="0.2">
      <c r="A50" s="492"/>
      <c r="B50" s="859" t="s">
        <v>118</v>
      </c>
      <c r="C50" s="859"/>
      <c r="D50" s="859"/>
      <c r="E50" s="493"/>
      <c r="F50" s="493"/>
      <c r="G50" s="493"/>
      <c r="H50" s="493"/>
      <c r="I50" s="497"/>
    </row>
    <row r="51" spans="1:9" s="210" customFormat="1" ht="60" customHeight="1" x14ac:dyDescent="0.3">
      <c r="A51" s="212">
        <v>1</v>
      </c>
      <c r="B51" s="165" t="s">
        <v>502</v>
      </c>
      <c r="C51" s="207" t="s">
        <v>9</v>
      </c>
      <c r="D51" s="208">
        <f>'Mumty Super Structure '!D5</f>
        <v>0</v>
      </c>
      <c r="E51" s="208">
        <f>((D51*1.54)*(1/7))/1.25</f>
        <v>0</v>
      </c>
      <c r="F51" s="208">
        <f>((D51*1.54)*(2/7))</f>
        <v>0</v>
      </c>
      <c r="G51" s="208">
        <f>((D51*1.54)*(4/7))</f>
        <v>0</v>
      </c>
      <c r="H51" s="208"/>
      <c r="I51" s="497"/>
    </row>
    <row r="52" spans="1:9" s="210" customFormat="1" ht="60" customHeight="1" x14ac:dyDescent="0.3">
      <c r="A52" s="212">
        <v>1</v>
      </c>
      <c r="B52" s="165" t="s">
        <v>507</v>
      </c>
      <c r="C52" s="207" t="s">
        <v>9</v>
      </c>
      <c r="D52" s="208">
        <f>'Mumty Super Structure '!D7</f>
        <v>170</v>
      </c>
      <c r="E52" s="208">
        <f>((D52*1.54)*(1/7))/1.25</f>
        <v>29.919999999999998</v>
      </c>
      <c r="F52" s="208">
        <f>((D52*1.54)*(2/7))</f>
        <v>74.8</v>
      </c>
      <c r="G52" s="208">
        <f>((D52*1.54)*(4/7))</f>
        <v>149.6</v>
      </c>
      <c r="H52" s="208"/>
      <c r="I52" s="497"/>
    </row>
    <row r="53" spans="1:9" s="210" customFormat="1" ht="42" customHeight="1" x14ac:dyDescent="0.3">
      <c r="A53" s="212">
        <v>2</v>
      </c>
      <c r="B53" s="165" t="s">
        <v>511</v>
      </c>
      <c r="C53" s="207" t="s">
        <v>9</v>
      </c>
      <c r="D53" s="208">
        <f>'Mumty Super Structure '!D6</f>
        <v>168.63</v>
      </c>
      <c r="E53" s="208">
        <f>((D53*1.54)*(1/7))/1.25</f>
        <v>29.678879999999999</v>
      </c>
      <c r="F53" s="208">
        <f>((D53*1.54)*(2/7))</f>
        <v>74.197199999999995</v>
      </c>
      <c r="G53" s="208">
        <f>((D53*1.54)*(4/7))</f>
        <v>148.39439999999999</v>
      </c>
      <c r="H53" s="222"/>
      <c r="I53" s="870">
        <f>'Mumty Super Structure '!D9</f>
        <v>792.74938999999995</v>
      </c>
    </row>
    <row r="54" spans="1:9" s="210" customFormat="1" ht="60" customHeight="1" x14ac:dyDescent="0.3">
      <c r="A54" s="212">
        <v>9</v>
      </c>
      <c r="B54" s="165" t="s">
        <v>137</v>
      </c>
      <c r="C54" s="207" t="s">
        <v>9</v>
      </c>
      <c r="D54" s="208">
        <f>'Mumty Super Structure '!D20</f>
        <v>0</v>
      </c>
      <c r="E54" s="208">
        <f>((D54*1.54)*(1/13))/1.25</f>
        <v>0</v>
      </c>
      <c r="F54" s="208">
        <f>((D54*1.54)*(4/13))</f>
        <v>0</v>
      </c>
      <c r="G54" s="208">
        <f>((D54*1.54)*(8/13))</f>
        <v>0</v>
      </c>
      <c r="H54" s="208"/>
      <c r="I54" s="870"/>
    </row>
    <row r="55" spans="1:9" s="210" customFormat="1" ht="60" customHeight="1" x14ac:dyDescent="0.3">
      <c r="A55" s="212">
        <v>3</v>
      </c>
      <c r="B55" s="165" t="s">
        <v>133</v>
      </c>
      <c r="C55" s="207" t="s">
        <v>9</v>
      </c>
      <c r="D55" s="208">
        <f>'Mumty Super Structure '!D11</f>
        <v>887.24062500000002</v>
      </c>
      <c r="E55" s="208">
        <f>((D55*0.3)*(1/5))/1.25</f>
        <v>42.587550000000007</v>
      </c>
      <c r="F55" s="208">
        <f>(D55*0.3)*(4/5)</f>
        <v>212.93775000000002</v>
      </c>
      <c r="G55" s="208"/>
      <c r="H55" s="208">
        <f>D55*13.5</f>
        <v>11977.7484375</v>
      </c>
      <c r="I55" s="870"/>
    </row>
    <row r="56" spans="1:9" s="210" customFormat="1" ht="60" customHeight="1" x14ac:dyDescent="0.3">
      <c r="A56" s="212">
        <v>4</v>
      </c>
      <c r="B56" s="165" t="s">
        <v>140</v>
      </c>
      <c r="C56" s="207" t="s">
        <v>18</v>
      </c>
      <c r="D56" s="208">
        <f>'Mumty Super Structure '!D13</f>
        <v>2192.4</v>
      </c>
      <c r="E56" s="208">
        <f>((D56*0.042*1.27)*(1/5))/1.25</f>
        <v>18.710818560000003</v>
      </c>
      <c r="F56" s="208">
        <f>(D56*0.042*1.27)*(4/5)</f>
        <v>93.554092800000021</v>
      </c>
      <c r="G56" s="223"/>
      <c r="H56" s="222"/>
      <c r="I56" s="870"/>
    </row>
    <row r="57" spans="1:9" s="210" customFormat="1" ht="60" customHeight="1" x14ac:dyDescent="0.3">
      <c r="A57" s="212">
        <v>5</v>
      </c>
      <c r="B57" s="165" t="s">
        <v>136</v>
      </c>
      <c r="C57" s="207" t="s">
        <v>18</v>
      </c>
      <c r="D57" s="208">
        <f>'Mumty Super Structure '!D15</f>
        <v>0</v>
      </c>
      <c r="E57" s="208">
        <f>((D57*0.042*1.27)*(1/5))/1.25</f>
        <v>0</v>
      </c>
      <c r="F57" s="208">
        <f>(D57*0.042*1.27)*(4/5)</f>
        <v>0</v>
      </c>
      <c r="G57" s="208"/>
      <c r="H57" s="208"/>
      <c r="I57" s="494"/>
    </row>
    <row r="58" spans="1:9" s="210" customFormat="1" ht="50.1" customHeight="1" x14ac:dyDescent="0.3">
      <c r="A58" s="872" t="s">
        <v>141</v>
      </c>
      <c r="B58" s="873"/>
      <c r="C58" s="873"/>
      <c r="D58" s="873"/>
      <c r="E58" s="209">
        <f>SUM(E51:E57)</f>
        <v>120.89724856000001</v>
      </c>
      <c r="F58" s="209">
        <f>SUM(F52:F57)</f>
        <v>455.48904280000005</v>
      </c>
      <c r="G58" s="209">
        <f>SUM(G52:G57)</f>
        <v>297.99439999999998</v>
      </c>
      <c r="H58" s="209">
        <f>SUM(H52:H57)</f>
        <v>11977.7484375</v>
      </c>
      <c r="I58" s="213">
        <f>SUM(I53:I56)</f>
        <v>792.74938999999995</v>
      </c>
    </row>
    <row r="59" spans="1:9" s="205" customFormat="1" ht="78" customHeight="1" x14ac:dyDescent="0.2">
      <c r="A59" s="492"/>
      <c r="B59" s="859" t="s">
        <v>302</v>
      </c>
      <c r="C59" s="859"/>
      <c r="D59" s="859"/>
      <c r="E59" s="493"/>
      <c r="F59" s="493"/>
      <c r="G59" s="493"/>
      <c r="H59" s="493"/>
      <c r="I59" s="497"/>
    </row>
    <row r="60" spans="1:9" s="210" customFormat="1" ht="60" customHeight="1" x14ac:dyDescent="0.3">
      <c r="A60" s="212">
        <v>1</v>
      </c>
      <c r="B60" s="165" t="s">
        <v>25</v>
      </c>
      <c r="C60" s="207" t="s">
        <v>9</v>
      </c>
      <c r="D60" s="208">
        <f>'Boq UGWT'!D8</f>
        <v>17.8125</v>
      </c>
      <c r="E60" s="208">
        <f>((D60*1.54)*(1/5.5))/1.25</f>
        <v>3.9900000000000007</v>
      </c>
      <c r="F60" s="208">
        <f>((D60*1.54)*(1.5/5.5))</f>
        <v>7.4812500000000002</v>
      </c>
      <c r="G60" s="208">
        <f>((D60*1.54)*(3/5.5))</f>
        <v>14.9625</v>
      </c>
      <c r="H60" s="208"/>
      <c r="I60" s="870">
        <f>'Boq UGWT'!D13</f>
        <v>665.32049999999992</v>
      </c>
    </row>
    <row r="61" spans="1:9" s="210" customFormat="1" ht="60" customHeight="1" x14ac:dyDescent="0.3">
      <c r="A61" s="212">
        <v>2</v>
      </c>
      <c r="B61" s="165" t="s">
        <v>524</v>
      </c>
      <c r="C61" s="207" t="s">
        <v>9</v>
      </c>
      <c r="D61" s="208">
        <f>'Boq UGWT'!D10</f>
        <v>47.025000000000006</v>
      </c>
      <c r="E61" s="208">
        <f>((D61*1.54)*(1/5.5))/1.25</f>
        <v>10.533600000000002</v>
      </c>
      <c r="F61" s="208">
        <f>((D61*1.54)*(1.5/5.5))</f>
        <v>19.750500000000002</v>
      </c>
      <c r="G61" s="208">
        <f>((D61*1.54)*(3/5.5))</f>
        <v>39.501000000000005</v>
      </c>
      <c r="H61" s="208"/>
      <c r="I61" s="870"/>
    </row>
    <row r="62" spans="1:9" s="210" customFormat="1" ht="60" customHeight="1" x14ac:dyDescent="0.3">
      <c r="A62" s="212">
        <v>3</v>
      </c>
      <c r="B62" s="165" t="s">
        <v>525</v>
      </c>
      <c r="C62" s="207" t="s">
        <v>9</v>
      </c>
      <c r="D62" s="208">
        <f>'Boq UGWT'!D11</f>
        <v>116.25</v>
      </c>
      <c r="E62" s="208">
        <f>((D62*1.54)*(1/5.5))/1.25</f>
        <v>26.040000000000003</v>
      </c>
      <c r="F62" s="208">
        <f>((D62*1.54)*(1.5/5.5))</f>
        <v>48.824999999999996</v>
      </c>
      <c r="G62" s="208">
        <f>((D62*1.54)*(3/5.5))</f>
        <v>97.649999999999991</v>
      </c>
      <c r="H62" s="222"/>
      <c r="I62" s="870"/>
    </row>
    <row r="63" spans="1:9" s="210" customFormat="1" ht="60" customHeight="1" x14ac:dyDescent="0.3">
      <c r="A63" s="212">
        <v>4</v>
      </c>
      <c r="B63" s="165" t="s">
        <v>526</v>
      </c>
      <c r="C63" s="207" t="s">
        <v>9</v>
      </c>
      <c r="D63" s="208">
        <f>'Boq UGWT'!D12</f>
        <v>35.625</v>
      </c>
      <c r="E63" s="208">
        <f>((D63*1.54)*(1/5.5))/1.25</f>
        <v>7.9800000000000013</v>
      </c>
      <c r="F63" s="208">
        <f>((D63*1.54)*(1.5/5.5))</f>
        <v>14.9625</v>
      </c>
      <c r="G63" s="208">
        <f>((D63*1.54)*(3/5.5))</f>
        <v>29.925000000000001</v>
      </c>
      <c r="H63" s="222"/>
      <c r="I63" s="870"/>
    </row>
    <row r="64" spans="1:9" s="210" customFormat="1" ht="50.1" customHeight="1" x14ac:dyDescent="0.3">
      <c r="A64" s="872" t="s">
        <v>142</v>
      </c>
      <c r="B64" s="873"/>
      <c r="C64" s="873"/>
      <c r="D64" s="873"/>
      <c r="E64" s="209">
        <f>SUM(E60:E63)</f>
        <v>48.543600000000012</v>
      </c>
      <c r="F64" s="209">
        <f>SUM(F60:F63)</f>
        <v>91.01925</v>
      </c>
      <c r="G64" s="209">
        <f>SUM(G60:G63)</f>
        <v>182.0385</v>
      </c>
      <c r="H64" s="209">
        <f>SUM(H60:H63)</f>
        <v>0</v>
      </c>
      <c r="I64" s="213">
        <f>SUM(I60:I63)</f>
        <v>665.32049999999992</v>
      </c>
    </row>
    <row r="65" spans="1:9" s="205" customFormat="1" ht="78" customHeight="1" x14ac:dyDescent="0.2">
      <c r="A65" s="492"/>
      <c r="B65" s="859" t="s">
        <v>143</v>
      </c>
      <c r="C65" s="859"/>
      <c r="D65" s="859"/>
      <c r="E65" s="493"/>
      <c r="F65" s="493"/>
      <c r="G65" s="493"/>
      <c r="H65" s="493"/>
      <c r="I65" s="497"/>
    </row>
    <row r="66" spans="1:9" s="210" customFormat="1" ht="60" customHeight="1" x14ac:dyDescent="0.3">
      <c r="A66" s="212">
        <v>1</v>
      </c>
      <c r="B66" s="165" t="s">
        <v>25</v>
      </c>
      <c r="C66" s="207" t="s">
        <v>9</v>
      </c>
      <c r="D66" s="208">
        <f>'Boq SP Tank'!D8</f>
        <v>13.0625</v>
      </c>
      <c r="E66" s="208">
        <f>((D66*1.54)*(1/13))/1.25</f>
        <v>1.2379230769230771</v>
      </c>
      <c r="F66" s="208">
        <f>((D66*1.54)*(4/13))</f>
        <v>6.1896153846153856</v>
      </c>
      <c r="G66" s="208">
        <f>((D66*1.54)*(8/13))</f>
        <v>12.379230769230771</v>
      </c>
      <c r="H66" s="208"/>
      <c r="I66" s="870">
        <f>'Boq SP Tank'!D13</f>
        <v>583.54082500000004</v>
      </c>
    </row>
    <row r="67" spans="1:9" s="210" customFormat="1" ht="60" customHeight="1" x14ac:dyDescent="0.3">
      <c r="A67" s="212">
        <v>2</v>
      </c>
      <c r="B67" s="165" t="s">
        <v>524</v>
      </c>
      <c r="C67" s="207" t="s">
        <v>9</v>
      </c>
      <c r="D67" s="208">
        <f>'Boq SP Tank'!D10</f>
        <v>26.125</v>
      </c>
      <c r="E67" s="208">
        <f>((D67*1.54)*(1/5.5))/1.25</f>
        <v>5.8520000000000003</v>
      </c>
      <c r="F67" s="208">
        <f>((D67*1.54)*(1.5/5.5))</f>
        <v>10.9725</v>
      </c>
      <c r="G67" s="208">
        <f>((D67*1.54)*(3/5.5))</f>
        <v>21.945</v>
      </c>
      <c r="H67" s="208"/>
      <c r="I67" s="870"/>
    </row>
    <row r="68" spans="1:9" s="210" customFormat="1" ht="60" customHeight="1" x14ac:dyDescent="0.3">
      <c r="A68" s="212">
        <v>3</v>
      </c>
      <c r="B68" s="165" t="s">
        <v>525</v>
      </c>
      <c r="C68" s="207" t="s">
        <v>9</v>
      </c>
      <c r="D68" s="208">
        <f>'Boq SP Tank'!D11</f>
        <v>88.92</v>
      </c>
      <c r="E68" s="208">
        <f>((D68*1.54)*(1/5.5))/1.25</f>
        <v>19.91808</v>
      </c>
      <c r="F68" s="208">
        <f>((D68*1.54)*(1.5/5.5))</f>
        <v>37.346399999999996</v>
      </c>
      <c r="G68" s="208">
        <f>((D68*1.54)*(3/5.5))</f>
        <v>74.692799999999991</v>
      </c>
      <c r="H68" s="222"/>
      <c r="I68" s="870"/>
    </row>
    <row r="69" spans="1:9" s="210" customFormat="1" ht="60" customHeight="1" x14ac:dyDescent="0.3">
      <c r="A69" s="212">
        <v>4</v>
      </c>
      <c r="B69" s="165" t="s">
        <v>526</v>
      </c>
      <c r="C69" s="207" t="s">
        <v>9</v>
      </c>
      <c r="D69" s="208">
        <f>'Boq SP Tank'!D12</f>
        <v>34.484999999999999</v>
      </c>
      <c r="E69" s="208">
        <f>((D69*1.54)*(1/5.5))/1.25</f>
        <v>7.7246400000000008</v>
      </c>
      <c r="F69" s="208">
        <f>((D69*1.54)*(1.5/5.5))</f>
        <v>14.483699999999999</v>
      </c>
      <c r="G69" s="208">
        <f>((D69*1.54)*(3/5.5))</f>
        <v>28.967399999999998</v>
      </c>
      <c r="H69" s="222"/>
      <c r="I69" s="870"/>
    </row>
    <row r="70" spans="1:9" s="210" customFormat="1" ht="50.1" customHeight="1" x14ac:dyDescent="0.3">
      <c r="A70" s="872" t="s">
        <v>144</v>
      </c>
      <c r="B70" s="873"/>
      <c r="C70" s="873"/>
      <c r="D70" s="873"/>
      <c r="E70" s="209">
        <f>SUM(E66:E69)</f>
        <v>34.732643076923083</v>
      </c>
      <c r="F70" s="209">
        <f>SUM(F66:F69)</f>
        <v>68.992215384615378</v>
      </c>
      <c r="G70" s="209">
        <f>SUM(G66:G69)</f>
        <v>137.98443076923076</v>
      </c>
      <c r="H70" s="209">
        <f>SUM(H66:H69)</f>
        <v>0</v>
      </c>
      <c r="I70" s="213">
        <f>SUM(I66:I69)</f>
        <v>583.54082500000004</v>
      </c>
    </row>
    <row r="71" spans="1:9" s="205" customFormat="1" ht="78" customHeight="1" x14ac:dyDescent="0.2">
      <c r="A71" s="492"/>
      <c r="B71" s="859" t="s">
        <v>479</v>
      </c>
      <c r="C71" s="859"/>
      <c r="D71" s="859"/>
      <c r="E71" s="493"/>
      <c r="F71" s="493"/>
      <c r="G71" s="493"/>
      <c r="H71" s="493"/>
      <c r="I71" s="497"/>
    </row>
    <row r="72" spans="1:9" s="210" customFormat="1" ht="60" customHeight="1" x14ac:dyDescent="0.3">
      <c r="A72" s="212">
        <v>1</v>
      </c>
      <c r="B72" s="165" t="s">
        <v>25</v>
      </c>
      <c r="C72" s="207" t="s">
        <v>9</v>
      </c>
      <c r="D72" s="208">
        <f>'BOQ RWT'!E8</f>
        <v>141.75</v>
      </c>
      <c r="E72" s="208">
        <f>((D72*1.54)*(1/13))/1.25</f>
        <v>13.433538461538465</v>
      </c>
      <c r="F72" s="208">
        <f>((D72*1.54)*(4/13))</f>
        <v>67.16769230769232</v>
      </c>
      <c r="G72" s="208">
        <f>((D72*1.54)*(8/13))</f>
        <v>134.33538461538464</v>
      </c>
      <c r="H72" s="208"/>
      <c r="I72" s="870">
        <f>'BOQ RWT'!E13</f>
        <v>4354.2743062500003</v>
      </c>
    </row>
    <row r="73" spans="1:9" s="210" customFormat="1" ht="60" customHeight="1" x14ac:dyDescent="0.3">
      <c r="A73" s="212">
        <v>2</v>
      </c>
      <c r="B73" s="165" t="s">
        <v>524</v>
      </c>
      <c r="C73" s="207" t="s">
        <v>9</v>
      </c>
      <c r="D73" s="208">
        <f>'BOQ RWT'!E10</f>
        <v>425.25</v>
      </c>
      <c r="E73" s="208">
        <f>((D73*1.54)*(1/5.5))/1.25</f>
        <v>95.256</v>
      </c>
      <c r="F73" s="208">
        <f>((D73*1.54)*(1.5/5.5))</f>
        <v>178.60499999999999</v>
      </c>
      <c r="G73" s="208">
        <f>((D73*1.54)*(3/5.5))</f>
        <v>357.21</v>
      </c>
      <c r="H73" s="208"/>
      <c r="I73" s="870"/>
    </row>
    <row r="74" spans="1:9" s="210" customFormat="1" ht="60" customHeight="1" x14ac:dyDescent="0.3">
      <c r="A74" s="212">
        <v>3</v>
      </c>
      <c r="B74" s="165" t="s">
        <v>525</v>
      </c>
      <c r="C74" s="207" t="s">
        <v>9</v>
      </c>
      <c r="D74" s="208">
        <f>'BOQ RWT'!E11</f>
        <v>284.78249999999997</v>
      </c>
      <c r="E74" s="208">
        <f>((D74*1.54)*(1/5.5))/1.25</f>
        <v>63.791279999999993</v>
      </c>
      <c r="F74" s="208">
        <f>((D74*1.54)*(1.5/5.5))</f>
        <v>119.60864999999998</v>
      </c>
      <c r="G74" s="208">
        <f>((D74*1.54)*(3/5.5))</f>
        <v>239.21729999999997</v>
      </c>
      <c r="H74" s="222"/>
      <c r="I74" s="870"/>
    </row>
    <row r="75" spans="1:9" s="210" customFormat="1" ht="60" customHeight="1" x14ac:dyDescent="0.3">
      <c r="A75" s="212">
        <v>4</v>
      </c>
      <c r="B75" s="165" t="s">
        <v>526</v>
      </c>
      <c r="C75" s="207" t="s">
        <v>9</v>
      </c>
      <c r="D75" s="208">
        <f>'BOQ RWT'!E12</f>
        <v>0</v>
      </c>
      <c r="E75" s="208">
        <f>((D75*1.54)*(1/5.5))/1.25</f>
        <v>0</v>
      </c>
      <c r="F75" s="208">
        <f>((D75*1.54)*(1.5/5.5))</f>
        <v>0</v>
      </c>
      <c r="G75" s="208">
        <f>((D75*1.54)*(3/5.5))</f>
        <v>0</v>
      </c>
      <c r="H75" s="222"/>
      <c r="I75" s="870"/>
    </row>
    <row r="76" spans="1:9" s="210" customFormat="1" ht="50.1" customHeight="1" x14ac:dyDescent="0.3">
      <c r="A76" s="872" t="s">
        <v>142</v>
      </c>
      <c r="B76" s="873"/>
      <c r="C76" s="873"/>
      <c r="D76" s="873"/>
      <c r="E76" s="209">
        <f>SUM(E72:E75)</f>
        <v>172.48081846153846</v>
      </c>
      <c r="F76" s="209">
        <f>SUM(F72:F75)</f>
        <v>365.38134230769231</v>
      </c>
      <c r="G76" s="209">
        <f>SUM(G72:G75)</f>
        <v>730.76268461538461</v>
      </c>
      <c r="H76" s="209">
        <f>SUM(H72:H75)</f>
        <v>0</v>
      </c>
      <c r="I76" s="213">
        <f>SUM(I72:I75)</f>
        <v>4354.2743062500003</v>
      </c>
    </row>
    <row r="77" spans="1:9" s="205" customFormat="1" ht="78" customHeight="1" x14ac:dyDescent="0.2">
      <c r="A77" s="492"/>
      <c r="B77" s="859" t="s">
        <v>301</v>
      </c>
      <c r="C77" s="859"/>
      <c r="D77" s="859"/>
      <c r="E77" s="493"/>
      <c r="F77" s="493"/>
      <c r="G77" s="493"/>
      <c r="H77" s="493"/>
      <c r="I77" s="497"/>
    </row>
    <row r="78" spans="1:9" s="210" customFormat="1" ht="60" customHeight="1" x14ac:dyDescent="0.3">
      <c r="A78" s="212">
        <v>1</v>
      </c>
      <c r="B78" s="165" t="s">
        <v>524</v>
      </c>
      <c r="C78" s="207" t="s">
        <v>9</v>
      </c>
      <c r="D78" s="208">
        <f>'Boq OHWT'!D7</f>
        <v>41.4375</v>
      </c>
      <c r="E78" s="208">
        <f>((D78*1.54)*(1/5.5))/1.25</f>
        <v>9.282</v>
      </c>
      <c r="F78" s="208">
        <f>((D78*1.54)*(1.5/5.5))</f>
        <v>17.403749999999999</v>
      </c>
      <c r="G78" s="208">
        <f>((D78*1.54)*(3/5.5))</f>
        <v>34.807499999999997</v>
      </c>
      <c r="H78" s="208"/>
      <c r="I78" s="870">
        <f>'Boq OHWT'!D10</f>
        <v>548.96467500000006</v>
      </c>
    </row>
    <row r="79" spans="1:9" s="210" customFormat="1" ht="60" customHeight="1" x14ac:dyDescent="0.3">
      <c r="A79" s="212">
        <v>2</v>
      </c>
      <c r="B79" s="165" t="s">
        <v>525</v>
      </c>
      <c r="C79" s="207" t="s">
        <v>9</v>
      </c>
      <c r="D79" s="208">
        <f>'Boq OHWT'!D8</f>
        <v>81</v>
      </c>
      <c r="E79" s="208">
        <f>((D79*1.54)*(1/5.5))/1.25</f>
        <v>18.144000000000002</v>
      </c>
      <c r="F79" s="208">
        <f>((D79*1.54)*(1.5/5.5))</f>
        <v>34.020000000000003</v>
      </c>
      <c r="G79" s="208">
        <f>((D79*1.54)*(3/5.5))</f>
        <v>68.040000000000006</v>
      </c>
      <c r="H79" s="222"/>
      <c r="I79" s="870"/>
    </row>
    <row r="80" spans="1:9" s="210" customFormat="1" ht="60" customHeight="1" x14ac:dyDescent="0.3">
      <c r="A80" s="212">
        <v>3</v>
      </c>
      <c r="B80" s="165" t="s">
        <v>133</v>
      </c>
      <c r="C80" s="207" t="s">
        <v>9</v>
      </c>
      <c r="D80" s="208">
        <f>'Boq OHWT'!D5</f>
        <v>4.5</v>
      </c>
      <c r="E80" s="208">
        <f>((D80*0.3)*(1/5))/1.25</f>
        <v>0.21599999999999997</v>
      </c>
      <c r="F80" s="208">
        <f>(D80*0.3)*(4/5)</f>
        <v>1.0799999999999998</v>
      </c>
      <c r="G80" s="208"/>
      <c r="H80" s="208">
        <f>D80*13.5</f>
        <v>60.75</v>
      </c>
      <c r="I80" s="870"/>
    </row>
    <row r="81" spans="1:9" s="210" customFormat="1" ht="60" customHeight="1" x14ac:dyDescent="0.3">
      <c r="A81" s="212">
        <v>4</v>
      </c>
      <c r="B81" s="165" t="s">
        <v>140</v>
      </c>
      <c r="C81" s="207" t="s">
        <v>18</v>
      </c>
      <c r="D81" s="208">
        <f>'Boq OHWT'!D14</f>
        <v>24</v>
      </c>
      <c r="E81" s="208">
        <f>((D81*0.042*1.27)*(1/5))/1.25</f>
        <v>0.2048256</v>
      </c>
      <c r="F81" s="208">
        <f>(D81*0.042*1.27)*(4/5)</f>
        <v>1.0241279999999999</v>
      </c>
      <c r="G81" s="223"/>
      <c r="H81" s="222"/>
      <c r="I81" s="870"/>
    </row>
    <row r="82" spans="1:9" s="210" customFormat="1" ht="60" customHeight="1" x14ac:dyDescent="0.3">
      <c r="A82" s="212">
        <v>3</v>
      </c>
      <c r="B82" s="165" t="s">
        <v>526</v>
      </c>
      <c r="C82" s="207" t="s">
        <v>9</v>
      </c>
      <c r="D82" s="208">
        <f>'Boq OHWT'!D9</f>
        <v>18.232500000000002</v>
      </c>
      <c r="E82" s="208">
        <f>((D82*1.54)*(1/5.5))/1.25</f>
        <v>4.084080000000001</v>
      </c>
      <c r="F82" s="208">
        <f>((D82*1.54)*(1.5/5.5))</f>
        <v>7.6576500000000003</v>
      </c>
      <c r="G82" s="208">
        <f>((D82*1.54)*(3/5.5))</f>
        <v>15.315300000000001</v>
      </c>
      <c r="H82" s="222"/>
      <c r="I82" s="870"/>
    </row>
    <row r="83" spans="1:9" s="210" customFormat="1" ht="50.1" customHeight="1" x14ac:dyDescent="0.3">
      <c r="A83" s="872" t="s">
        <v>145</v>
      </c>
      <c r="B83" s="873"/>
      <c r="C83" s="873"/>
      <c r="D83" s="873"/>
      <c r="E83" s="209">
        <f>SUM(E78:E82)</f>
        <v>31.930905600000003</v>
      </c>
      <c r="F83" s="209">
        <f>SUM(F78:F82)</f>
        <v>61.185527999999991</v>
      </c>
      <c r="G83" s="209">
        <f>SUM(G78:G82)</f>
        <v>118.1628</v>
      </c>
      <c r="H83" s="209">
        <f>SUM(H78:H82)</f>
        <v>60.75</v>
      </c>
      <c r="I83" s="213">
        <f>SUM(I78:I82)</f>
        <v>548.96467500000006</v>
      </c>
    </row>
    <row r="84" spans="1:9" s="210" customFormat="1" ht="50.1" customHeight="1" x14ac:dyDescent="0.3">
      <c r="A84" s="495"/>
      <c r="B84" s="496"/>
      <c r="C84" s="496"/>
      <c r="D84" s="496"/>
      <c r="E84" s="209"/>
      <c r="F84" s="209"/>
      <c r="G84" s="209"/>
      <c r="H84" s="209"/>
      <c r="I84" s="213"/>
    </row>
    <row r="85" spans="1:9" s="210" customFormat="1" ht="87" customHeight="1" thickBot="1" x14ac:dyDescent="0.35">
      <c r="A85" s="868" t="s">
        <v>263</v>
      </c>
      <c r="B85" s="869"/>
      <c r="C85" s="869"/>
      <c r="D85" s="869"/>
      <c r="E85" s="227">
        <f>E11+E24+E37+E49+E58+E64+E70+E76+E83</f>
        <v>5240.8309969784614</v>
      </c>
      <c r="F85" s="227">
        <f>F11+F24+F37+F49+F58+F64+F70+F76+F83</f>
        <v>23511.974434892312</v>
      </c>
      <c r="G85" s="227">
        <f>G11+G24+G37+G49+G58+G64+G70+G76+G83</f>
        <v>14520.585499600098</v>
      </c>
      <c r="H85" s="227">
        <f>H11+H24+H37+H49+H58+H64+H70+H76+H83</f>
        <v>495963.37968749995</v>
      </c>
      <c r="I85" s="227">
        <f>(I11+I24+I37+I49+I58+I64+I70+I76+I83)/1000</f>
        <v>45.283061264999994</v>
      </c>
    </row>
    <row r="86" spans="1:9" x14ac:dyDescent="0.2">
      <c r="D86" s="164" t="s">
        <v>207</v>
      </c>
      <c r="E86" s="228">
        <f>D55+D44+D31+D18+D10</f>
        <v>36733.528124999997</v>
      </c>
    </row>
    <row r="87" spans="1:9" x14ac:dyDescent="0.2">
      <c r="E87" s="228">
        <f t="shared" ref="E87:E88" si="7">D56+D45+D32+D19+D11</f>
        <v>2736.4</v>
      </c>
    </row>
    <row r="88" spans="1:9" x14ac:dyDescent="0.2">
      <c r="E88" s="228">
        <f t="shared" si="7"/>
        <v>40451.840000000004</v>
      </c>
    </row>
  </sheetData>
  <mergeCells count="34">
    <mergeCell ref="A85:D85"/>
    <mergeCell ref="B77:D77"/>
    <mergeCell ref="I78:I82"/>
    <mergeCell ref="A83:D83"/>
    <mergeCell ref="A70:D70"/>
    <mergeCell ref="B71:D71"/>
    <mergeCell ref="I72:I75"/>
    <mergeCell ref="A76:D76"/>
    <mergeCell ref="I60:I63"/>
    <mergeCell ref="A64:D64"/>
    <mergeCell ref="B65:D65"/>
    <mergeCell ref="I66:I69"/>
    <mergeCell ref="B25:D25"/>
    <mergeCell ref="A37:D37"/>
    <mergeCell ref="I26:I36"/>
    <mergeCell ref="B38:D38"/>
    <mergeCell ref="I39:I48"/>
    <mergeCell ref="A49:D49"/>
    <mergeCell ref="B50:D50"/>
    <mergeCell ref="I53:I56"/>
    <mergeCell ref="A58:D58"/>
    <mergeCell ref="B59:D59"/>
    <mergeCell ref="A1:I1"/>
    <mergeCell ref="A2:A3"/>
    <mergeCell ref="B2:B3"/>
    <mergeCell ref="C2:C3"/>
    <mergeCell ref="D2:D3"/>
    <mergeCell ref="E2:I2"/>
    <mergeCell ref="B12:D12"/>
    <mergeCell ref="I13:I23"/>
    <mergeCell ref="A24:D24"/>
    <mergeCell ref="B4:D4"/>
    <mergeCell ref="I5:I10"/>
    <mergeCell ref="A11:D11"/>
  </mergeCells>
  <pageMargins left="0.94291338599999996" right="0.70866141732283505" top="0.74803149606299202" bottom="0.35433070866141703" header="0.31496062992126" footer="0.31496062992126"/>
  <pageSetup paperSize="8" scale="2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F323"/>
  <sheetViews>
    <sheetView workbookViewId="0">
      <selection sqref="A1:F1"/>
    </sheetView>
  </sheetViews>
  <sheetFormatPr defaultColWidth="22.5703125" defaultRowHeight="12.75" x14ac:dyDescent="0.2"/>
  <cols>
    <col min="1" max="1" width="15" style="6" customWidth="1"/>
    <col min="2" max="2" width="46.28515625" style="6" customWidth="1"/>
    <col min="3" max="3" width="26.140625" style="6" customWidth="1"/>
    <col min="4" max="4" width="33.140625" style="6" customWidth="1"/>
    <col min="5" max="5" width="27.7109375" style="6" customWidth="1"/>
    <col min="6" max="6" width="28.7109375" style="6" customWidth="1"/>
    <col min="7" max="16384" width="22.5703125" style="6"/>
  </cols>
  <sheetData>
    <row r="1" spans="1:6" s="164" customFormat="1" ht="56.25" customHeight="1" x14ac:dyDescent="0.2">
      <c r="A1" s="874" t="str">
        <f>Foundation!A1</f>
        <v>SCHOOL &amp; SKILL CENTER AT BAIKER BALOCHISTAN</v>
      </c>
      <c r="B1" s="875"/>
      <c r="C1" s="875"/>
      <c r="D1" s="875"/>
      <c r="E1" s="875"/>
      <c r="F1" s="876"/>
    </row>
    <row r="2" spans="1:6" s="205" customFormat="1" ht="117" customHeight="1" x14ac:dyDescent="0.2">
      <c r="A2" s="877" t="s">
        <v>248</v>
      </c>
      <c r="B2" s="878"/>
      <c r="C2" s="878"/>
      <c r="D2" s="878"/>
      <c r="E2" s="878"/>
      <c r="F2" s="879"/>
    </row>
    <row r="3" spans="1:6" s="164" customFormat="1" ht="32.25" customHeight="1" x14ac:dyDescent="0.2">
      <c r="A3" s="860" t="s">
        <v>35</v>
      </c>
      <c r="B3" s="861" t="s">
        <v>36</v>
      </c>
      <c r="C3" s="863" t="s">
        <v>5</v>
      </c>
      <c r="D3" s="863" t="s">
        <v>146</v>
      </c>
      <c r="E3" s="863" t="s">
        <v>147</v>
      </c>
      <c r="F3" s="880" t="s">
        <v>148</v>
      </c>
    </row>
    <row r="4" spans="1:6" s="205" customFormat="1" ht="78" customHeight="1" x14ac:dyDescent="0.2">
      <c r="A4" s="860"/>
      <c r="B4" s="861"/>
      <c r="C4" s="863"/>
      <c r="D4" s="863"/>
      <c r="E4" s="863"/>
      <c r="F4" s="880"/>
    </row>
    <row r="5" spans="1:6" s="210" customFormat="1" ht="60" customHeight="1" x14ac:dyDescent="0.3">
      <c r="A5" s="212">
        <v>1</v>
      </c>
      <c r="B5" s="165" t="s">
        <v>149</v>
      </c>
      <c r="C5" s="207" t="s">
        <v>150</v>
      </c>
      <c r="D5" s="208">
        <f>'MC Piles '!E8</f>
        <v>499.84000000000003</v>
      </c>
      <c r="E5" s="208">
        <f>D5*0.05</f>
        <v>24.992000000000004</v>
      </c>
      <c r="F5" s="213">
        <f>D5+E5</f>
        <v>524.83199999999999</v>
      </c>
    </row>
    <row r="6" spans="1:6" s="210" customFormat="1" ht="60" customHeight="1" x14ac:dyDescent="0.3">
      <c r="A6" s="212">
        <v>2</v>
      </c>
      <c r="B6" s="165" t="s">
        <v>151</v>
      </c>
      <c r="C6" s="207" t="s">
        <v>9</v>
      </c>
      <c r="D6" s="208">
        <f>'MC Piles '!F8</f>
        <v>1249.6000000000001</v>
      </c>
      <c r="E6" s="208">
        <f t="shared" ref="E6:E9" si="0">D6*0.05</f>
        <v>62.480000000000011</v>
      </c>
      <c r="F6" s="213">
        <f>D6+E6</f>
        <v>1312.0800000000002</v>
      </c>
    </row>
    <row r="7" spans="1:6" s="210" customFormat="1" ht="60" customHeight="1" x14ac:dyDescent="0.3">
      <c r="A7" s="212">
        <v>3</v>
      </c>
      <c r="B7" s="165" t="s">
        <v>152</v>
      </c>
      <c r="C7" s="207" t="s">
        <v>9</v>
      </c>
      <c r="D7" s="208">
        <f>'MC Piles '!G8</f>
        <v>2499.2000000000003</v>
      </c>
      <c r="E7" s="208">
        <f t="shared" si="0"/>
        <v>124.96000000000002</v>
      </c>
      <c r="F7" s="213">
        <f>D7+E7</f>
        <v>2624.1600000000003</v>
      </c>
    </row>
    <row r="8" spans="1:6" s="210" customFormat="1" ht="60" customHeight="1" x14ac:dyDescent="0.3">
      <c r="A8" s="212">
        <v>4</v>
      </c>
      <c r="B8" s="165" t="s">
        <v>153</v>
      </c>
      <c r="C8" s="207" t="s">
        <v>154</v>
      </c>
      <c r="D8" s="208">
        <f>'MC Piles '!H8</f>
        <v>0</v>
      </c>
      <c r="E8" s="208">
        <f t="shared" si="0"/>
        <v>0</v>
      </c>
      <c r="F8" s="213">
        <f>D8+E8</f>
        <v>0</v>
      </c>
    </row>
    <row r="9" spans="1:6" s="210" customFormat="1" ht="60" customHeight="1" thickBot="1" x14ac:dyDescent="0.35">
      <c r="A9" s="214">
        <v>5</v>
      </c>
      <c r="B9" s="215" t="s">
        <v>155</v>
      </c>
      <c r="C9" s="216" t="s">
        <v>156</v>
      </c>
      <c r="D9" s="217">
        <f>'MC Piles '!I8</f>
        <v>11593.230153388855</v>
      </c>
      <c r="E9" s="217">
        <f t="shared" si="0"/>
        <v>579.66150766944281</v>
      </c>
      <c r="F9" s="218">
        <f>D9+E9</f>
        <v>12172.891661058298</v>
      </c>
    </row>
    <row r="10" spans="1:6" s="164" customFormat="1" x14ac:dyDescent="0.2"/>
    <row r="11" spans="1:6" s="164" customFormat="1" x14ac:dyDescent="0.2"/>
    <row r="12" spans="1:6" s="164" customFormat="1" x14ac:dyDescent="0.2"/>
    <row r="13" spans="1:6" s="164" customFormat="1" x14ac:dyDescent="0.2"/>
    <row r="14" spans="1:6" s="164" customFormat="1" x14ac:dyDescent="0.2"/>
    <row r="15" spans="1:6" s="164" customFormat="1" x14ac:dyDescent="0.2"/>
    <row r="16" spans="1:6" s="164" customFormat="1" x14ac:dyDescent="0.2"/>
    <row r="17" s="164" customFormat="1" x14ac:dyDescent="0.2"/>
    <row r="18" s="164" customFormat="1" x14ac:dyDescent="0.2"/>
    <row r="19" s="164" customFormat="1" x14ac:dyDescent="0.2"/>
    <row r="20" s="164" customFormat="1" x14ac:dyDescent="0.2"/>
    <row r="21" s="164" customFormat="1" x14ac:dyDescent="0.2"/>
    <row r="22" s="164" customFormat="1" x14ac:dyDescent="0.2"/>
    <row r="23" s="164" customFormat="1" x14ac:dyDescent="0.2"/>
    <row r="24" s="164" customFormat="1" x14ac:dyDescent="0.2"/>
    <row r="25" s="164" customFormat="1" x14ac:dyDescent="0.2"/>
    <row r="26" s="164" customFormat="1" x14ac:dyDescent="0.2"/>
    <row r="27" s="164" customFormat="1" x14ac:dyDescent="0.2"/>
    <row r="28" s="164" customFormat="1" x14ac:dyDescent="0.2"/>
    <row r="29" s="164" customFormat="1" x14ac:dyDescent="0.2"/>
    <row r="30" s="164" customFormat="1" x14ac:dyDescent="0.2"/>
    <row r="31" s="164" customFormat="1" x14ac:dyDescent="0.2"/>
    <row r="32" s="164" customFormat="1" x14ac:dyDescent="0.2"/>
    <row r="33" s="164" customFormat="1" x14ac:dyDescent="0.2"/>
    <row r="34" s="164" customFormat="1" x14ac:dyDescent="0.2"/>
    <row r="35" s="164" customFormat="1" x14ac:dyDescent="0.2"/>
    <row r="36" s="164" customFormat="1" x14ac:dyDescent="0.2"/>
    <row r="37" s="164" customFormat="1" x14ac:dyDescent="0.2"/>
    <row r="38" s="164" customFormat="1" x14ac:dyDescent="0.2"/>
    <row r="39" s="164" customFormat="1" x14ac:dyDescent="0.2"/>
    <row r="40" s="164" customFormat="1" x14ac:dyDescent="0.2"/>
    <row r="41" s="164" customFormat="1" x14ac:dyDescent="0.2"/>
    <row r="42" s="164" customFormat="1" x14ac:dyDescent="0.2"/>
    <row r="43" s="164" customFormat="1" x14ac:dyDescent="0.2"/>
    <row r="44" s="164" customFormat="1" x14ac:dyDescent="0.2"/>
    <row r="45" s="164" customFormat="1" x14ac:dyDescent="0.2"/>
    <row r="46" s="164" customFormat="1" x14ac:dyDescent="0.2"/>
    <row r="47" s="164" customFormat="1" x14ac:dyDescent="0.2"/>
    <row r="48" s="164" customFormat="1" x14ac:dyDescent="0.2"/>
    <row r="49" s="164" customFormat="1" x14ac:dyDescent="0.2"/>
    <row r="50" s="164" customFormat="1" x14ac:dyDescent="0.2"/>
    <row r="51" s="164" customFormat="1" x14ac:dyDescent="0.2"/>
    <row r="52" s="164" customFormat="1" x14ac:dyDescent="0.2"/>
    <row r="53" s="164" customFormat="1" x14ac:dyDescent="0.2"/>
    <row r="54" s="164" customFormat="1" x14ac:dyDescent="0.2"/>
    <row r="55" s="164" customFormat="1" x14ac:dyDescent="0.2"/>
    <row r="56" s="164" customFormat="1" x14ac:dyDescent="0.2"/>
    <row r="57" s="164" customFormat="1" x14ac:dyDescent="0.2"/>
    <row r="58" s="164" customFormat="1" x14ac:dyDescent="0.2"/>
    <row r="59" s="164" customFormat="1" x14ac:dyDescent="0.2"/>
    <row r="60" s="164" customFormat="1" x14ac:dyDescent="0.2"/>
    <row r="61" s="164" customFormat="1" x14ac:dyDescent="0.2"/>
    <row r="62" s="164" customFormat="1" x14ac:dyDescent="0.2"/>
    <row r="63" s="164" customFormat="1" x14ac:dyDescent="0.2"/>
    <row r="64" s="164" customFormat="1" x14ac:dyDescent="0.2"/>
    <row r="65" s="164" customFormat="1" x14ac:dyDescent="0.2"/>
    <row r="66" s="164" customFormat="1" x14ac:dyDescent="0.2"/>
    <row r="67" s="164" customFormat="1" x14ac:dyDescent="0.2"/>
    <row r="68" s="164" customFormat="1" x14ac:dyDescent="0.2"/>
    <row r="69" s="164" customFormat="1" x14ac:dyDescent="0.2"/>
    <row r="70" s="164" customFormat="1" x14ac:dyDescent="0.2"/>
    <row r="71" s="164" customFormat="1" x14ac:dyDescent="0.2"/>
    <row r="72" s="164" customFormat="1" x14ac:dyDescent="0.2"/>
    <row r="73" s="164" customFormat="1" x14ac:dyDescent="0.2"/>
    <row r="74" s="164" customFormat="1" x14ac:dyDescent="0.2"/>
    <row r="75" s="164" customFormat="1" x14ac:dyDescent="0.2"/>
    <row r="76" s="164" customFormat="1" x14ac:dyDescent="0.2"/>
    <row r="77" s="164" customFormat="1" x14ac:dyDescent="0.2"/>
    <row r="78" s="164" customFormat="1" x14ac:dyDescent="0.2"/>
    <row r="79" s="164" customFormat="1" x14ac:dyDescent="0.2"/>
    <row r="80" s="164" customFormat="1" x14ac:dyDescent="0.2"/>
    <row r="81" s="164" customFormat="1" x14ac:dyDescent="0.2"/>
    <row r="82" s="164" customFormat="1" x14ac:dyDescent="0.2"/>
    <row r="83" s="164" customFormat="1" x14ac:dyDescent="0.2"/>
    <row r="84" s="164" customFormat="1" x14ac:dyDescent="0.2"/>
    <row r="85" s="164" customFormat="1" x14ac:dyDescent="0.2"/>
    <row r="86" s="164" customFormat="1" x14ac:dyDescent="0.2"/>
    <row r="87" s="164" customFormat="1" x14ac:dyDescent="0.2"/>
    <row r="88" s="164" customFormat="1" x14ac:dyDescent="0.2"/>
    <row r="89" s="164" customFormat="1" x14ac:dyDescent="0.2"/>
    <row r="90" s="164" customFormat="1" x14ac:dyDescent="0.2"/>
    <row r="91" s="164" customFormat="1" x14ac:dyDescent="0.2"/>
    <row r="92" s="164" customFormat="1" x14ac:dyDescent="0.2"/>
    <row r="93" s="164" customFormat="1" x14ac:dyDescent="0.2"/>
    <row r="94" s="164" customFormat="1" x14ac:dyDescent="0.2"/>
    <row r="95" s="164" customFormat="1" x14ac:dyDescent="0.2"/>
    <row r="96" s="164" customFormat="1" x14ac:dyDescent="0.2"/>
    <row r="97" s="164" customFormat="1" x14ac:dyDescent="0.2"/>
    <row r="98" s="164" customFormat="1" x14ac:dyDescent="0.2"/>
    <row r="99" s="164" customFormat="1" x14ac:dyDescent="0.2"/>
    <row r="100" s="164" customFormat="1" x14ac:dyDescent="0.2"/>
    <row r="101" s="164" customFormat="1" x14ac:dyDescent="0.2"/>
    <row r="102" s="164" customFormat="1" x14ac:dyDescent="0.2"/>
    <row r="103" s="164" customFormat="1" x14ac:dyDescent="0.2"/>
    <row r="104" s="164" customFormat="1" x14ac:dyDescent="0.2"/>
    <row r="105" s="164" customFormat="1" x14ac:dyDescent="0.2"/>
    <row r="106" s="164" customFormat="1" x14ac:dyDescent="0.2"/>
    <row r="107" s="164" customFormat="1" x14ac:dyDescent="0.2"/>
    <row r="108" s="164" customFormat="1" x14ac:dyDescent="0.2"/>
    <row r="109" s="164" customFormat="1" x14ac:dyDescent="0.2"/>
    <row r="110" s="164" customFormat="1" x14ac:dyDescent="0.2"/>
    <row r="111" s="164" customFormat="1" x14ac:dyDescent="0.2"/>
    <row r="112" s="164" customFormat="1" x14ac:dyDescent="0.2"/>
    <row r="113" s="164" customFormat="1" x14ac:dyDescent="0.2"/>
    <row r="114" s="164" customFormat="1" x14ac:dyDescent="0.2"/>
    <row r="115" s="164" customFormat="1" x14ac:dyDescent="0.2"/>
    <row r="116" s="164" customFormat="1" x14ac:dyDescent="0.2"/>
    <row r="117" s="164" customFormat="1" x14ac:dyDescent="0.2"/>
    <row r="118" s="164" customFormat="1" x14ac:dyDescent="0.2"/>
    <row r="119" s="164" customFormat="1" x14ac:dyDescent="0.2"/>
    <row r="120" s="164" customFormat="1" x14ac:dyDescent="0.2"/>
    <row r="121" s="164" customFormat="1" x14ac:dyDescent="0.2"/>
    <row r="122" s="164" customFormat="1" x14ac:dyDescent="0.2"/>
    <row r="123" s="164" customFormat="1" x14ac:dyDescent="0.2"/>
    <row r="124" s="164" customFormat="1" x14ac:dyDescent="0.2"/>
    <row r="125" s="164" customFormat="1" x14ac:dyDescent="0.2"/>
    <row r="126" s="164" customFormat="1" x14ac:dyDescent="0.2"/>
    <row r="127" s="164" customFormat="1" x14ac:dyDescent="0.2"/>
    <row r="128" s="164" customFormat="1" x14ac:dyDescent="0.2"/>
    <row r="129" s="164" customFormat="1" x14ac:dyDescent="0.2"/>
    <row r="130" s="164" customFormat="1" x14ac:dyDescent="0.2"/>
    <row r="131" s="164" customFormat="1" x14ac:dyDescent="0.2"/>
    <row r="132" s="164" customFormat="1" x14ac:dyDescent="0.2"/>
    <row r="133" s="164" customFormat="1" x14ac:dyDescent="0.2"/>
    <row r="134" s="164" customFormat="1" x14ac:dyDescent="0.2"/>
    <row r="135" s="164" customFormat="1" x14ac:dyDescent="0.2"/>
    <row r="136" s="164" customFormat="1" x14ac:dyDescent="0.2"/>
    <row r="137" s="164" customFormat="1" x14ac:dyDescent="0.2"/>
    <row r="138" s="164" customFormat="1" x14ac:dyDescent="0.2"/>
    <row r="139" s="164" customFormat="1" x14ac:dyDescent="0.2"/>
    <row r="140" s="164" customFormat="1" x14ac:dyDescent="0.2"/>
    <row r="141" s="164" customFormat="1" x14ac:dyDescent="0.2"/>
    <row r="142" s="164" customFormat="1" x14ac:dyDescent="0.2"/>
    <row r="143" s="164" customFormat="1" x14ac:dyDescent="0.2"/>
    <row r="144" s="164" customFormat="1" x14ac:dyDescent="0.2"/>
    <row r="145" s="164" customFormat="1" x14ac:dyDescent="0.2"/>
    <row r="146" s="164" customFormat="1" x14ac:dyDescent="0.2"/>
    <row r="147" s="164" customFormat="1" x14ac:dyDescent="0.2"/>
    <row r="148" s="164" customFormat="1" x14ac:dyDescent="0.2"/>
    <row r="149" s="164" customFormat="1" x14ac:dyDescent="0.2"/>
    <row r="150" s="164" customFormat="1" x14ac:dyDescent="0.2"/>
    <row r="151" s="164" customFormat="1" x14ac:dyDescent="0.2"/>
    <row r="152" s="164" customFormat="1" x14ac:dyDescent="0.2"/>
    <row r="153" s="164" customFormat="1" x14ac:dyDescent="0.2"/>
    <row r="154" s="164" customFormat="1" x14ac:dyDescent="0.2"/>
    <row r="155" s="164" customFormat="1" x14ac:dyDescent="0.2"/>
    <row r="156" s="164" customFormat="1" x14ac:dyDescent="0.2"/>
    <row r="157" s="164" customFormat="1" x14ac:dyDescent="0.2"/>
    <row r="158" s="164" customFormat="1" x14ac:dyDescent="0.2"/>
    <row r="159" s="164" customFormat="1" x14ac:dyDescent="0.2"/>
    <row r="160" s="164" customFormat="1" x14ac:dyDescent="0.2"/>
    <row r="161" s="164" customFormat="1" x14ac:dyDescent="0.2"/>
    <row r="162" s="164" customFormat="1" x14ac:dyDescent="0.2"/>
    <row r="163" s="164" customFormat="1" x14ac:dyDescent="0.2"/>
    <row r="164" s="164" customFormat="1" x14ac:dyDescent="0.2"/>
    <row r="165" s="164" customFormat="1" x14ac:dyDescent="0.2"/>
    <row r="166" s="164" customFormat="1" x14ac:dyDescent="0.2"/>
    <row r="167" s="164" customFormat="1" x14ac:dyDescent="0.2"/>
    <row r="168" s="164" customFormat="1" x14ac:dyDescent="0.2"/>
    <row r="169" s="164" customFormat="1" x14ac:dyDescent="0.2"/>
    <row r="170" s="164" customFormat="1" x14ac:dyDescent="0.2"/>
    <row r="171" s="164" customFormat="1" x14ac:dyDescent="0.2"/>
    <row r="172" s="164" customFormat="1" x14ac:dyDescent="0.2"/>
    <row r="173" s="164" customFormat="1" x14ac:dyDescent="0.2"/>
    <row r="174" s="164" customFormat="1" x14ac:dyDescent="0.2"/>
    <row r="175" s="164" customFormat="1" x14ac:dyDescent="0.2"/>
    <row r="176" s="164" customFormat="1" x14ac:dyDescent="0.2"/>
    <row r="177" s="164" customFormat="1" x14ac:dyDescent="0.2"/>
    <row r="178" s="164" customFormat="1" x14ac:dyDescent="0.2"/>
    <row r="179" s="164" customFormat="1" x14ac:dyDescent="0.2"/>
    <row r="180" s="164" customFormat="1" x14ac:dyDescent="0.2"/>
    <row r="181" s="164" customFormat="1" x14ac:dyDescent="0.2"/>
    <row r="182" s="164" customFormat="1" x14ac:dyDescent="0.2"/>
    <row r="183" s="164" customFormat="1" x14ac:dyDescent="0.2"/>
    <row r="184" s="164" customFormat="1" x14ac:dyDescent="0.2"/>
    <row r="185" s="164" customFormat="1" x14ac:dyDescent="0.2"/>
    <row r="186" s="164" customFormat="1" x14ac:dyDescent="0.2"/>
    <row r="187" s="164" customFormat="1" x14ac:dyDescent="0.2"/>
    <row r="188" s="164" customFormat="1" x14ac:dyDescent="0.2"/>
    <row r="189" s="164" customFormat="1" x14ac:dyDescent="0.2"/>
    <row r="190" s="164" customFormat="1" x14ac:dyDescent="0.2"/>
    <row r="191" s="164" customFormat="1" x14ac:dyDescent="0.2"/>
    <row r="192" s="164" customFormat="1" x14ac:dyDescent="0.2"/>
    <row r="193" s="164" customFormat="1" x14ac:dyDescent="0.2"/>
    <row r="194" s="164" customFormat="1" x14ac:dyDescent="0.2"/>
    <row r="195" s="164" customFormat="1" x14ac:dyDescent="0.2"/>
    <row r="196" s="164" customFormat="1" x14ac:dyDescent="0.2"/>
    <row r="197" s="164" customFormat="1" x14ac:dyDescent="0.2"/>
    <row r="198" s="164" customFormat="1" x14ac:dyDescent="0.2"/>
    <row r="199" s="164" customFormat="1" x14ac:dyDescent="0.2"/>
    <row r="200" s="164" customFormat="1" x14ac:dyDescent="0.2"/>
    <row r="201" s="164" customFormat="1" x14ac:dyDescent="0.2"/>
    <row r="202" s="164" customFormat="1" x14ac:dyDescent="0.2"/>
    <row r="203" s="164" customFormat="1" x14ac:dyDescent="0.2"/>
    <row r="204" s="164" customFormat="1" x14ac:dyDescent="0.2"/>
    <row r="205" s="164" customFormat="1" x14ac:dyDescent="0.2"/>
    <row r="206" s="164" customFormat="1" x14ac:dyDescent="0.2"/>
    <row r="207" s="164" customFormat="1" x14ac:dyDescent="0.2"/>
    <row r="208" s="164" customFormat="1" x14ac:dyDescent="0.2"/>
    <row r="209" s="164" customFormat="1" x14ac:dyDescent="0.2"/>
    <row r="210" s="164" customFormat="1" x14ac:dyDescent="0.2"/>
    <row r="211" s="164" customFormat="1" x14ac:dyDescent="0.2"/>
    <row r="212" s="164" customFormat="1" x14ac:dyDescent="0.2"/>
    <row r="213" s="164" customFormat="1" x14ac:dyDescent="0.2"/>
    <row r="214" s="164" customFormat="1" x14ac:dyDescent="0.2"/>
    <row r="215" s="164" customFormat="1" x14ac:dyDescent="0.2"/>
    <row r="216" s="164" customFormat="1" x14ac:dyDescent="0.2"/>
    <row r="217" s="164" customFormat="1" x14ac:dyDescent="0.2"/>
    <row r="218" s="164" customFormat="1" x14ac:dyDescent="0.2"/>
    <row r="219" s="164" customFormat="1" x14ac:dyDescent="0.2"/>
    <row r="220" s="164" customFormat="1" x14ac:dyDescent="0.2"/>
    <row r="221" s="164" customFormat="1" x14ac:dyDescent="0.2"/>
    <row r="222" s="164" customFormat="1" x14ac:dyDescent="0.2"/>
    <row r="223" s="164" customFormat="1" x14ac:dyDescent="0.2"/>
    <row r="224" s="164" customFormat="1" x14ac:dyDescent="0.2"/>
    <row r="225" s="164" customFormat="1" x14ac:dyDescent="0.2"/>
    <row r="226" s="164" customFormat="1" x14ac:dyDescent="0.2"/>
    <row r="227" s="164" customFormat="1" x14ac:dyDescent="0.2"/>
    <row r="228" s="164" customFormat="1" x14ac:dyDescent="0.2"/>
    <row r="229" s="164" customFormat="1" x14ac:dyDescent="0.2"/>
    <row r="230" s="164" customFormat="1" x14ac:dyDescent="0.2"/>
    <row r="231" s="164" customFormat="1" x14ac:dyDescent="0.2"/>
    <row r="232" s="164" customFormat="1" x14ac:dyDescent="0.2"/>
    <row r="233" s="164" customFormat="1" x14ac:dyDescent="0.2"/>
    <row r="234" s="164" customFormat="1" x14ac:dyDescent="0.2"/>
    <row r="235" s="164" customFormat="1" x14ac:dyDescent="0.2"/>
    <row r="236" s="164" customFormat="1" x14ac:dyDescent="0.2"/>
    <row r="237" s="164" customFormat="1" x14ac:dyDescent="0.2"/>
    <row r="238" s="164" customFormat="1" x14ac:dyDescent="0.2"/>
    <row r="239" s="164" customFormat="1" x14ac:dyDescent="0.2"/>
    <row r="240" s="164" customFormat="1" x14ac:dyDescent="0.2"/>
    <row r="241" s="164" customFormat="1" x14ac:dyDescent="0.2"/>
    <row r="242" s="164" customFormat="1" x14ac:dyDescent="0.2"/>
    <row r="243" s="164" customFormat="1" x14ac:dyDescent="0.2"/>
    <row r="244" s="164" customFormat="1" x14ac:dyDescent="0.2"/>
    <row r="245" s="164" customFormat="1" x14ac:dyDescent="0.2"/>
    <row r="246" s="164" customFormat="1" x14ac:dyDescent="0.2"/>
    <row r="247" s="164" customFormat="1" x14ac:dyDescent="0.2"/>
    <row r="248" s="164" customFormat="1" x14ac:dyDescent="0.2"/>
    <row r="249" s="164" customFormat="1" x14ac:dyDescent="0.2"/>
    <row r="250" s="164" customFormat="1" x14ac:dyDescent="0.2"/>
    <row r="251" s="164" customFormat="1" x14ac:dyDescent="0.2"/>
    <row r="252" s="164" customFormat="1" x14ac:dyDescent="0.2"/>
    <row r="253" s="164" customFormat="1" x14ac:dyDescent="0.2"/>
    <row r="254" s="164" customFormat="1" x14ac:dyDescent="0.2"/>
    <row r="255" s="164" customFormat="1" x14ac:dyDescent="0.2"/>
    <row r="256" s="164" customFormat="1" x14ac:dyDescent="0.2"/>
    <row r="257" s="164" customFormat="1" x14ac:dyDescent="0.2"/>
    <row r="258" s="164" customFormat="1" x14ac:dyDescent="0.2"/>
    <row r="259" s="164" customFormat="1" x14ac:dyDescent="0.2"/>
    <row r="260" s="164" customFormat="1" x14ac:dyDescent="0.2"/>
    <row r="261" s="164" customFormat="1" x14ac:dyDescent="0.2"/>
    <row r="262" s="27" customFormat="1" x14ac:dyDescent="0.2"/>
    <row r="263" s="27" customFormat="1" x14ac:dyDescent="0.2"/>
    <row r="264" s="27" customFormat="1" x14ac:dyDescent="0.2"/>
    <row r="265" s="27" customFormat="1" x14ac:dyDescent="0.2"/>
    <row r="266" s="27" customFormat="1" x14ac:dyDescent="0.2"/>
    <row r="267" s="27" customFormat="1" x14ac:dyDescent="0.2"/>
    <row r="268" s="27" customFormat="1" x14ac:dyDescent="0.2"/>
    <row r="269" s="27" customFormat="1" x14ac:dyDescent="0.2"/>
    <row r="270" s="27" customFormat="1" x14ac:dyDescent="0.2"/>
    <row r="271" s="27" customFormat="1" x14ac:dyDescent="0.2"/>
    <row r="272" s="27" customFormat="1" x14ac:dyDescent="0.2"/>
    <row r="273" s="27" customFormat="1" x14ac:dyDescent="0.2"/>
    <row r="274" s="27" customFormat="1" x14ac:dyDescent="0.2"/>
    <row r="275" s="27" customFormat="1" x14ac:dyDescent="0.2"/>
    <row r="276" s="27" customFormat="1" x14ac:dyDescent="0.2"/>
    <row r="277" s="27" customFormat="1" x14ac:dyDescent="0.2"/>
    <row r="278" s="27" customFormat="1" x14ac:dyDescent="0.2"/>
    <row r="279" s="27" customFormat="1" x14ac:dyDescent="0.2"/>
    <row r="280" s="27" customFormat="1" x14ac:dyDescent="0.2"/>
    <row r="281" s="27" customFormat="1" x14ac:dyDescent="0.2"/>
    <row r="282" s="27" customFormat="1" x14ac:dyDescent="0.2"/>
    <row r="283" s="27" customFormat="1" x14ac:dyDescent="0.2"/>
    <row r="284" s="27" customFormat="1" x14ac:dyDescent="0.2"/>
    <row r="285" s="27" customFormat="1" x14ac:dyDescent="0.2"/>
    <row r="286" s="27" customFormat="1" x14ac:dyDescent="0.2"/>
    <row r="287" s="27" customFormat="1" x14ac:dyDescent="0.2"/>
    <row r="288" s="27" customFormat="1" x14ac:dyDescent="0.2"/>
    <row r="289" s="27" customFormat="1" x14ac:dyDescent="0.2"/>
    <row r="290" s="27" customFormat="1" x14ac:dyDescent="0.2"/>
    <row r="291" s="27" customFormat="1" x14ac:dyDescent="0.2"/>
    <row r="292" s="27" customFormat="1" x14ac:dyDescent="0.2"/>
    <row r="293" s="27" customFormat="1" x14ac:dyDescent="0.2"/>
    <row r="294" s="27" customFormat="1" x14ac:dyDescent="0.2"/>
    <row r="295" s="27" customFormat="1" x14ac:dyDescent="0.2"/>
    <row r="296" s="27" customFormat="1" x14ac:dyDescent="0.2"/>
    <row r="297" s="27" customFormat="1" x14ac:dyDescent="0.2"/>
    <row r="298" s="27" customFormat="1" x14ac:dyDescent="0.2"/>
    <row r="299" s="27" customFormat="1" x14ac:dyDescent="0.2"/>
    <row r="300" s="27" customFormat="1" x14ac:dyDescent="0.2"/>
    <row r="301" s="27" customFormat="1" x14ac:dyDescent="0.2"/>
    <row r="302" s="27" customFormat="1" x14ac:dyDescent="0.2"/>
    <row r="303" s="27" customFormat="1" x14ac:dyDescent="0.2"/>
    <row r="304" s="27" customFormat="1" x14ac:dyDescent="0.2"/>
    <row r="305" s="27" customFormat="1" x14ac:dyDescent="0.2"/>
    <row r="306" s="27" customFormat="1" x14ac:dyDescent="0.2"/>
    <row r="307" s="27" customFormat="1" x14ac:dyDescent="0.2"/>
    <row r="308" s="27" customFormat="1" x14ac:dyDescent="0.2"/>
    <row r="309" s="27" customFormat="1" x14ac:dyDescent="0.2"/>
    <row r="310" s="27" customFormat="1" x14ac:dyDescent="0.2"/>
    <row r="311" s="27" customFormat="1" x14ac:dyDescent="0.2"/>
    <row r="312" s="27" customFormat="1" x14ac:dyDescent="0.2"/>
    <row r="313" s="27" customFormat="1" x14ac:dyDescent="0.2"/>
    <row r="314" s="27" customFormat="1" x14ac:dyDescent="0.2"/>
    <row r="315" s="27" customFormat="1" x14ac:dyDescent="0.2"/>
    <row r="316" s="27" customFormat="1" x14ac:dyDescent="0.2"/>
    <row r="317" s="27" customFormat="1" x14ac:dyDescent="0.2"/>
    <row r="318" s="27" customFormat="1" x14ac:dyDescent="0.2"/>
    <row r="319" s="27" customFormat="1" x14ac:dyDescent="0.2"/>
    <row r="320" s="27" customFormat="1" x14ac:dyDescent="0.2"/>
    <row r="321" s="27" customFormat="1" x14ac:dyDescent="0.2"/>
    <row r="322" s="27" customFormat="1" x14ac:dyDescent="0.2"/>
    <row r="323" s="27" customFormat="1" x14ac:dyDescent="0.2"/>
  </sheetData>
  <mergeCells count="8">
    <mergeCell ref="A1:F1"/>
    <mergeCell ref="A2:F2"/>
    <mergeCell ref="A3:A4"/>
    <mergeCell ref="B3:B4"/>
    <mergeCell ref="C3:C4"/>
    <mergeCell ref="D3:D4"/>
    <mergeCell ref="E3:E4"/>
    <mergeCell ref="F3:F4"/>
  </mergeCells>
  <pageMargins left="0.94291338599999996" right="0.20866141699999999" top="1.2480314960000001" bottom="0.35433070866141703" header="0.31496062992126" footer="0.31496062992126"/>
  <pageSetup paperSize="9" scale="52" orientation="portrait" verticalDpi="3600" r:id="rId1"/>
  <headerFooter>
    <oddHeader>&amp;R&amp;"Arial,Bold"&amp;14</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394"/>
  <sheetViews>
    <sheetView workbookViewId="0">
      <selection sqref="A1:F1"/>
    </sheetView>
  </sheetViews>
  <sheetFormatPr defaultColWidth="22.5703125" defaultRowHeight="12.75" x14ac:dyDescent="0.2"/>
  <cols>
    <col min="1" max="1" width="15" style="6" customWidth="1"/>
    <col min="2" max="2" width="46.28515625" style="6" customWidth="1"/>
    <col min="3" max="3" width="26.140625" style="6" customWidth="1"/>
    <col min="4" max="4" width="33.140625" style="6" customWidth="1"/>
    <col min="5" max="5" width="27.7109375" style="6" customWidth="1"/>
    <col min="6" max="6" width="28.7109375" style="6" customWidth="1"/>
    <col min="7" max="16384" width="22.5703125" style="6"/>
  </cols>
  <sheetData>
    <row r="1" spans="1:8" s="164" customFormat="1" ht="56.25" customHeight="1" x14ac:dyDescent="0.2">
      <c r="A1" s="881" t="str">
        <f>Foundation!A1</f>
        <v>SCHOOL &amp; SKILL CENTER AT BAIKER BALOCHISTAN</v>
      </c>
      <c r="B1" s="882"/>
      <c r="C1" s="882"/>
      <c r="D1" s="882"/>
      <c r="E1" s="882"/>
      <c r="F1" s="883"/>
    </row>
    <row r="2" spans="1:8" s="205" customFormat="1" ht="117" customHeight="1" x14ac:dyDescent="0.2">
      <c r="A2" s="877" t="s">
        <v>247</v>
      </c>
      <c r="B2" s="878"/>
      <c r="C2" s="878"/>
      <c r="D2" s="878"/>
      <c r="E2" s="878"/>
      <c r="F2" s="879"/>
    </row>
    <row r="3" spans="1:8" s="164" customFormat="1" ht="32.25" customHeight="1" x14ac:dyDescent="0.2">
      <c r="A3" s="860" t="s">
        <v>35</v>
      </c>
      <c r="B3" s="861" t="s">
        <v>36</v>
      </c>
      <c r="C3" s="863" t="s">
        <v>5</v>
      </c>
      <c r="D3" s="863" t="s">
        <v>146</v>
      </c>
      <c r="E3" s="863" t="s">
        <v>147</v>
      </c>
      <c r="F3" s="880" t="s">
        <v>148</v>
      </c>
    </row>
    <row r="4" spans="1:8" s="205" customFormat="1" ht="78" customHeight="1" x14ac:dyDescent="0.2">
      <c r="A4" s="860"/>
      <c r="B4" s="861"/>
      <c r="C4" s="863"/>
      <c r="D4" s="863"/>
      <c r="E4" s="863"/>
      <c r="F4" s="880"/>
    </row>
    <row r="5" spans="1:8" s="210" customFormat="1" ht="60" customHeight="1" x14ac:dyDescent="0.3">
      <c r="A5" s="212">
        <v>1</v>
      </c>
      <c r="B5" s="165" t="s">
        <v>149</v>
      </c>
      <c r="C5" s="207" t="s">
        <v>150</v>
      </c>
      <c r="D5" s="208">
        <f>'MC Retaining Wall '!E10</f>
        <v>409.13095384615383</v>
      </c>
      <c r="E5" s="208">
        <f>D5*0.05</f>
        <v>20.456547692307694</v>
      </c>
      <c r="F5" s="213">
        <f>D5+E5</f>
        <v>429.58750153846154</v>
      </c>
    </row>
    <row r="6" spans="1:8" s="210" customFormat="1" ht="60" customHeight="1" x14ac:dyDescent="0.3">
      <c r="A6" s="212">
        <v>2</v>
      </c>
      <c r="B6" s="165" t="s">
        <v>151</v>
      </c>
      <c r="C6" s="207" t="s">
        <v>9</v>
      </c>
      <c r="D6" s="208">
        <f>'MC Retaining Wall '!F10</f>
        <v>1039.3527692307694</v>
      </c>
      <c r="E6" s="208">
        <f t="shared" ref="E6:E9" si="0">D6*0.05</f>
        <v>51.967638461538471</v>
      </c>
      <c r="F6" s="213">
        <f>D6+E6</f>
        <v>1091.3204076923078</v>
      </c>
      <c r="H6" s="210">
        <f>D6*E6</f>
        <v>54012.708945383449</v>
      </c>
    </row>
    <row r="7" spans="1:8" s="210" customFormat="1" ht="60" customHeight="1" x14ac:dyDescent="0.3">
      <c r="A7" s="212">
        <v>3</v>
      </c>
      <c r="B7" s="165" t="s">
        <v>152</v>
      </c>
      <c r="C7" s="207" t="s">
        <v>9</v>
      </c>
      <c r="D7" s="208">
        <f>'MC Retaining Wall '!G10</f>
        <v>2078.7055384615387</v>
      </c>
      <c r="E7" s="208">
        <f t="shared" si="0"/>
        <v>103.93527692307694</v>
      </c>
      <c r="F7" s="213">
        <f>D7+E7</f>
        <v>2182.6408153846155</v>
      </c>
      <c r="H7" s="210">
        <f>SUM(H6:H6)</f>
        <v>54012.708945383449</v>
      </c>
    </row>
    <row r="8" spans="1:8" s="210" customFormat="1" ht="60" customHeight="1" x14ac:dyDescent="0.3">
      <c r="A8" s="212">
        <v>4</v>
      </c>
      <c r="B8" s="165" t="s">
        <v>153</v>
      </c>
      <c r="C8" s="207" t="s">
        <v>154</v>
      </c>
      <c r="D8" s="208">
        <f>'MC Piles '!H8</f>
        <v>0</v>
      </c>
      <c r="E8" s="208">
        <f>D8*0.05</f>
        <v>0</v>
      </c>
      <c r="F8" s="213">
        <f>D8+E8</f>
        <v>0</v>
      </c>
    </row>
    <row r="9" spans="1:8" s="210" customFormat="1" ht="60" customHeight="1" thickBot="1" x14ac:dyDescent="0.35">
      <c r="A9" s="214">
        <v>5</v>
      </c>
      <c r="B9" s="215" t="s">
        <v>155</v>
      </c>
      <c r="C9" s="216" t="s">
        <v>156</v>
      </c>
      <c r="D9" s="217">
        <f>'MC Retaining Wall '!I10</f>
        <v>4.6334940000000007</v>
      </c>
      <c r="E9" s="217">
        <f t="shared" si="0"/>
        <v>0.23167470000000004</v>
      </c>
      <c r="F9" s="218">
        <f>D9+E9</f>
        <v>4.8651687000000008</v>
      </c>
      <c r="H9" s="210">
        <f>D9*E9*G9</f>
        <v>0</v>
      </c>
    </row>
    <row r="10" spans="1:8" s="164" customFormat="1" x14ac:dyDescent="0.2">
      <c r="H10" s="164">
        <f>SUM(H9:H9)</f>
        <v>0</v>
      </c>
    </row>
    <row r="11" spans="1:8" s="164" customFormat="1" x14ac:dyDescent="0.2"/>
    <row r="12" spans="1:8" s="164" customFormat="1" x14ac:dyDescent="0.2"/>
    <row r="13" spans="1:8" s="164" customFormat="1" x14ac:dyDescent="0.2"/>
    <row r="14" spans="1:8" s="164" customFormat="1" x14ac:dyDescent="0.2"/>
    <row r="15" spans="1:8" s="164" customFormat="1" x14ac:dyDescent="0.2"/>
    <row r="16" spans="1:8" s="164" customFormat="1" x14ac:dyDescent="0.2"/>
    <row r="17" s="164" customFormat="1" x14ac:dyDescent="0.2"/>
    <row r="18" s="164" customFormat="1" x14ac:dyDescent="0.2"/>
    <row r="19" s="164" customFormat="1" x14ac:dyDescent="0.2"/>
    <row r="20" s="164" customFormat="1" x14ac:dyDescent="0.2"/>
    <row r="21" s="164" customFormat="1" x14ac:dyDescent="0.2"/>
    <row r="22" s="164" customFormat="1" x14ac:dyDescent="0.2"/>
    <row r="23" s="164" customFormat="1" x14ac:dyDescent="0.2"/>
    <row r="24" s="164" customFormat="1" x14ac:dyDescent="0.2"/>
    <row r="25" s="164" customFormat="1" x14ac:dyDescent="0.2"/>
    <row r="26" s="164" customFormat="1" x14ac:dyDescent="0.2"/>
    <row r="27" s="164" customFormat="1" x14ac:dyDescent="0.2"/>
    <row r="28" s="164" customFormat="1" x14ac:dyDescent="0.2"/>
    <row r="29" s="164" customFormat="1" x14ac:dyDescent="0.2"/>
    <row r="30" s="164" customFormat="1" x14ac:dyDescent="0.2"/>
    <row r="31" s="164" customFormat="1" x14ac:dyDescent="0.2"/>
    <row r="32" s="164" customFormat="1" x14ac:dyDescent="0.2"/>
    <row r="33" s="164" customFormat="1" x14ac:dyDescent="0.2"/>
    <row r="34" s="164" customFormat="1" x14ac:dyDescent="0.2"/>
    <row r="35" s="164" customFormat="1" x14ac:dyDescent="0.2"/>
    <row r="36" s="164" customFormat="1" x14ac:dyDescent="0.2"/>
    <row r="37" s="164" customFormat="1" x14ac:dyDescent="0.2"/>
    <row r="38" s="164" customFormat="1" x14ac:dyDescent="0.2"/>
    <row r="39" s="164" customFormat="1" x14ac:dyDescent="0.2"/>
    <row r="40" s="164" customFormat="1" x14ac:dyDescent="0.2"/>
    <row r="41" s="164" customFormat="1" x14ac:dyDescent="0.2"/>
    <row r="42" s="164" customFormat="1" x14ac:dyDescent="0.2"/>
    <row r="43" s="164" customFormat="1" x14ac:dyDescent="0.2"/>
    <row r="44" s="164" customFormat="1" x14ac:dyDescent="0.2"/>
    <row r="45" s="164" customFormat="1" x14ac:dyDescent="0.2"/>
    <row r="46" s="164" customFormat="1" x14ac:dyDescent="0.2"/>
    <row r="47" s="164" customFormat="1" x14ac:dyDescent="0.2"/>
    <row r="48" s="164" customFormat="1" x14ac:dyDescent="0.2"/>
    <row r="49" s="164" customFormat="1" x14ac:dyDescent="0.2"/>
    <row r="50" s="164" customFormat="1" x14ac:dyDescent="0.2"/>
    <row r="51" s="164" customFormat="1" x14ac:dyDescent="0.2"/>
    <row r="52" s="164" customFormat="1" x14ac:dyDescent="0.2"/>
    <row r="53" s="164" customFormat="1" x14ac:dyDescent="0.2"/>
    <row r="54" s="164" customFormat="1" x14ac:dyDescent="0.2"/>
    <row r="55" s="164" customFormat="1" x14ac:dyDescent="0.2"/>
    <row r="56" s="164" customFormat="1" x14ac:dyDescent="0.2"/>
    <row r="57" s="164" customFormat="1" x14ac:dyDescent="0.2"/>
    <row r="58" s="164" customFormat="1" x14ac:dyDescent="0.2"/>
    <row r="59" s="164" customFormat="1" x14ac:dyDescent="0.2"/>
    <row r="60" s="164" customFormat="1" x14ac:dyDescent="0.2"/>
    <row r="61" s="164" customFormat="1" x14ac:dyDescent="0.2"/>
    <row r="62" s="164" customFormat="1" x14ac:dyDescent="0.2"/>
    <row r="63" s="164" customFormat="1" x14ac:dyDescent="0.2"/>
    <row r="64" s="164" customFormat="1" x14ac:dyDescent="0.2"/>
    <row r="65" s="164" customFormat="1" x14ac:dyDescent="0.2"/>
    <row r="66" s="164" customFormat="1" x14ac:dyDescent="0.2"/>
    <row r="67" s="164" customFormat="1" x14ac:dyDescent="0.2"/>
    <row r="68" s="164" customFormat="1" x14ac:dyDescent="0.2"/>
    <row r="69" s="164" customFormat="1" x14ac:dyDescent="0.2"/>
    <row r="70" s="164" customFormat="1" x14ac:dyDescent="0.2"/>
    <row r="71" s="164" customFormat="1" x14ac:dyDescent="0.2"/>
    <row r="72" s="164" customFormat="1" x14ac:dyDescent="0.2"/>
    <row r="73" s="164" customFormat="1" x14ac:dyDescent="0.2"/>
    <row r="74" s="164" customFormat="1" x14ac:dyDescent="0.2"/>
    <row r="75" s="164" customFormat="1" x14ac:dyDescent="0.2"/>
    <row r="76" s="164" customFormat="1" x14ac:dyDescent="0.2"/>
    <row r="77" s="164" customFormat="1" x14ac:dyDescent="0.2"/>
    <row r="78" s="164" customFormat="1" x14ac:dyDescent="0.2"/>
    <row r="79" s="164" customFormat="1" x14ac:dyDescent="0.2"/>
    <row r="80" s="164" customFormat="1" x14ac:dyDescent="0.2"/>
    <row r="81" s="164" customFormat="1" x14ac:dyDescent="0.2"/>
    <row r="82" s="164" customFormat="1" x14ac:dyDescent="0.2"/>
    <row r="83" s="164" customFormat="1" x14ac:dyDescent="0.2"/>
    <row r="84" s="164" customFormat="1" x14ac:dyDescent="0.2"/>
    <row r="85" s="164" customFormat="1" x14ac:dyDescent="0.2"/>
    <row r="86" s="164" customFormat="1" x14ac:dyDescent="0.2"/>
    <row r="87" s="164" customFormat="1" x14ac:dyDescent="0.2"/>
    <row r="88" s="164" customFormat="1" x14ac:dyDescent="0.2"/>
    <row r="89" s="164" customFormat="1" x14ac:dyDescent="0.2"/>
    <row r="90" s="164" customFormat="1" x14ac:dyDescent="0.2"/>
    <row r="91" s="164" customFormat="1" x14ac:dyDescent="0.2"/>
    <row r="92" s="164" customFormat="1" x14ac:dyDescent="0.2"/>
    <row r="93" s="164" customFormat="1" x14ac:dyDescent="0.2"/>
    <row r="94" s="164" customFormat="1" x14ac:dyDescent="0.2"/>
    <row r="95" s="164" customFormat="1" x14ac:dyDescent="0.2"/>
    <row r="96" s="164" customFormat="1" x14ac:dyDescent="0.2"/>
    <row r="97" s="164" customFormat="1" x14ac:dyDescent="0.2"/>
    <row r="98" s="164" customFormat="1" x14ac:dyDescent="0.2"/>
    <row r="99" s="164" customFormat="1" x14ac:dyDescent="0.2"/>
    <row r="100" s="164" customFormat="1" x14ac:dyDescent="0.2"/>
    <row r="101" s="164" customFormat="1" x14ac:dyDescent="0.2"/>
    <row r="102" s="164" customFormat="1" x14ac:dyDescent="0.2"/>
    <row r="103" s="164" customFormat="1" x14ac:dyDescent="0.2"/>
    <row r="104" s="164" customFormat="1" x14ac:dyDescent="0.2"/>
    <row r="105" s="164" customFormat="1" x14ac:dyDescent="0.2"/>
    <row r="106" s="164" customFormat="1" x14ac:dyDescent="0.2"/>
    <row r="107" s="164" customFormat="1" x14ac:dyDescent="0.2"/>
    <row r="108" s="164" customFormat="1" x14ac:dyDescent="0.2"/>
    <row r="109" s="164" customFormat="1" x14ac:dyDescent="0.2"/>
    <row r="110" s="164" customFormat="1" x14ac:dyDescent="0.2"/>
    <row r="111" s="164" customFormat="1" x14ac:dyDescent="0.2"/>
    <row r="112" s="164" customFormat="1" x14ac:dyDescent="0.2"/>
    <row r="113" s="164" customFormat="1" x14ac:dyDescent="0.2"/>
    <row r="114" s="164" customFormat="1" x14ac:dyDescent="0.2"/>
    <row r="115" s="164" customFormat="1" x14ac:dyDescent="0.2"/>
    <row r="116" s="164" customFormat="1" x14ac:dyDescent="0.2"/>
    <row r="117" s="164" customFormat="1" x14ac:dyDescent="0.2"/>
    <row r="118" s="164" customFormat="1" x14ac:dyDescent="0.2"/>
    <row r="119" s="164" customFormat="1" x14ac:dyDescent="0.2"/>
    <row r="120" s="164" customFormat="1" x14ac:dyDescent="0.2"/>
    <row r="121" s="164" customFormat="1" x14ac:dyDescent="0.2"/>
    <row r="122" s="164" customFormat="1" x14ac:dyDescent="0.2"/>
    <row r="123" s="164" customFormat="1" x14ac:dyDescent="0.2"/>
    <row r="124" s="164" customFormat="1" x14ac:dyDescent="0.2"/>
    <row r="125" s="164" customFormat="1" x14ac:dyDescent="0.2"/>
    <row r="126" s="164" customFormat="1" x14ac:dyDescent="0.2"/>
    <row r="127" s="164" customFormat="1" x14ac:dyDescent="0.2"/>
    <row r="128" s="164" customFormat="1" x14ac:dyDescent="0.2"/>
    <row r="129" s="164" customFormat="1" x14ac:dyDescent="0.2"/>
    <row r="130" s="164" customFormat="1" x14ac:dyDescent="0.2"/>
    <row r="131" s="164" customFormat="1" x14ac:dyDescent="0.2"/>
    <row r="132" s="164" customFormat="1" x14ac:dyDescent="0.2"/>
    <row r="133" s="164" customFormat="1" x14ac:dyDescent="0.2"/>
    <row r="134" s="164" customFormat="1" x14ac:dyDescent="0.2"/>
    <row r="135" s="164" customFormat="1" x14ac:dyDescent="0.2"/>
    <row r="136" s="164" customFormat="1" x14ac:dyDescent="0.2"/>
    <row r="137" s="164" customFormat="1" x14ac:dyDescent="0.2"/>
    <row r="138" s="164" customFormat="1" x14ac:dyDescent="0.2"/>
    <row r="139" s="164" customFormat="1" x14ac:dyDescent="0.2"/>
    <row r="140" s="164" customFormat="1" x14ac:dyDescent="0.2"/>
    <row r="141" s="164" customFormat="1" x14ac:dyDescent="0.2"/>
    <row r="142" s="164" customFormat="1" x14ac:dyDescent="0.2"/>
    <row r="143" s="164" customFormat="1" x14ac:dyDescent="0.2"/>
    <row r="144" s="164" customFormat="1" x14ac:dyDescent="0.2"/>
    <row r="145" s="164" customFormat="1" x14ac:dyDescent="0.2"/>
    <row r="146" s="164" customFormat="1" x14ac:dyDescent="0.2"/>
    <row r="147" s="164" customFormat="1" x14ac:dyDescent="0.2"/>
    <row r="148" s="164" customFormat="1" x14ac:dyDescent="0.2"/>
    <row r="149" s="164" customFormat="1" x14ac:dyDescent="0.2"/>
    <row r="150" s="164" customFormat="1" x14ac:dyDescent="0.2"/>
    <row r="151" s="164" customFormat="1" x14ac:dyDescent="0.2"/>
    <row r="152" s="164" customFormat="1" x14ac:dyDescent="0.2"/>
    <row r="153" s="164" customFormat="1" x14ac:dyDescent="0.2"/>
    <row r="154" s="164" customFormat="1" x14ac:dyDescent="0.2"/>
    <row r="155" s="164" customFormat="1" x14ac:dyDescent="0.2"/>
    <row r="156" s="164" customFormat="1" x14ac:dyDescent="0.2"/>
    <row r="157" s="164" customFormat="1" x14ac:dyDescent="0.2"/>
    <row r="158" s="164" customFormat="1" x14ac:dyDescent="0.2"/>
    <row r="159" s="164" customFormat="1" x14ac:dyDescent="0.2"/>
    <row r="160" s="164" customFormat="1" x14ac:dyDescent="0.2"/>
    <row r="161" s="164" customFormat="1" x14ac:dyDescent="0.2"/>
    <row r="162" s="164" customFormat="1" x14ac:dyDescent="0.2"/>
    <row r="163" s="164" customFormat="1" x14ac:dyDescent="0.2"/>
    <row r="164" s="164" customFormat="1" x14ac:dyDescent="0.2"/>
    <row r="165" s="164" customFormat="1" x14ac:dyDescent="0.2"/>
    <row r="166" s="164" customFormat="1" x14ac:dyDescent="0.2"/>
    <row r="167" s="164" customFormat="1" x14ac:dyDescent="0.2"/>
    <row r="168" s="164" customFormat="1" x14ac:dyDescent="0.2"/>
    <row r="169" s="164" customFormat="1" x14ac:dyDescent="0.2"/>
    <row r="170" s="164" customFormat="1" x14ac:dyDescent="0.2"/>
    <row r="171" s="164" customFormat="1" x14ac:dyDescent="0.2"/>
    <row r="172" s="164" customFormat="1" x14ac:dyDescent="0.2"/>
    <row r="173" s="164" customFormat="1" x14ac:dyDescent="0.2"/>
    <row r="174" s="164" customFormat="1" x14ac:dyDescent="0.2"/>
    <row r="175" s="164" customFormat="1" x14ac:dyDescent="0.2"/>
    <row r="176" s="164" customFormat="1" x14ac:dyDescent="0.2"/>
    <row r="177" s="164" customFormat="1" x14ac:dyDescent="0.2"/>
    <row r="178" s="164" customFormat="1" x14ac:dyDescent="0.2"/>
    <row r="179" s="164" customFormat="1" x14ac:dyDescent="0.2"/>
    <row r="180" s="164" customFormat="1" x14ac:dyDescent="0.2"/>
    <row r="181" s="164" customFormat="1" x14ac:dyDescent="0.2"/>
    <row r="182" s="164" customFormat="1" x14ac:dyDescent="0.2"/>
    <row r="183" s="164" customFormat="1" x14ac:dyDescent="0.2"/>
    <row r="184" s="164" customFormat="1" x14ac:dyDescent="0.2"/>
    <row r="185" s="164" customFormat="1" x14ac:dyDescent="0.2"/>
    <row r="186" s="164" customFormat="1" x14ac:dyDescent="0.2"/>
    <row r="187" s="164" customFormat="1" x14ac:dyDescent="0.2"/>
    <row r="188" s="164" customFormat="1" x14ac:dyDescent="0.2"/>
    <row r="189" s="164" customFormat="1" x14ac:dyDescent="0.2"/>
    <row r="190" s="164" customFormat="1" x14ac:dyDescent="0.2"/>
    <row r="191" s="164" customFormat="1" x14ac:dyDescent="0.2"/>
    <row r="192" s="164" customFormat="1" x14ac:dyDescent="0.2"/>
    <row r="193" s="164" customFormat="1" x14ac:dyDescent="0.2"/>
    <row r="194" s="164" customFormat="1" x14ac:dyDescent="0.2"/>
    <row r="195" s="164" customFormat="1" x14ac:dyDescent="0.2"/>
    <row r="196" s="164" customFormat="1" x14ac:dyDescent="0.2"/>
    <row r="197" s="164" customFormat="1" x14ac:dyDescent="0.2"/>
    <row r="198" s="164" customFormat="1" x14ac:dyDescent="0.2"/>
    <row r="199" s="164" customFormat="1" x14ac:dyDescent="0.2"/>
    <row r="200" s="164" customFormat="1" x14ac:dyDescent="0.2"/>
    <row r="201" s="164" customFormat="1" x14ac:dyDescent="0.2"/>
    <row r="202" s="164" customFormat="1" x14ac:dyDescent="0.2"/>
    <row r="203" s="164" customFormat="1" x14ac:dyDescent="0.2"/>
    <row r="204" s="164" customFormat="1" x14ac:dyDescent="0.2"/>
    <row r="205" s="164" customFormat="1" x14ac:dyDescent="0.2"/>
    <row r="206" s="164" customFormat="1" x14ac:dyDescent="0.2"/>
    <row r="207" s="164" customFormat="1" x14ac:dyDescent="0.2"/>
    <row r="208" s="164" customFormat="1" x14ac:dyDescent="0.2"/>
    <row r="209" s="164" customFormat="1" x14ac:dyDescent="0.2"/>
    <row r="210" s="164" customFormat="1" x14ac:dyDescent="0.2"/>
    <row r="211" s="164" customFormat="1" x14ac:dyDescent="0.2"/>
    <row r="212" s="164" customFormat="1" x14ac:dyDescent="0.2"/>
    <row r="213" s="164" customFormat="1" x14ac:dyDescent="0.2"/>
    <row r="214" s="164" customFormat="1" x14ac:dyDescent="0.2"/>
    <row r="215" s="164" customFormat="1" x14ac:dyDescent="0.2"/>
    <row r="216" s="164" customFormat="1" x14ac:dyDescent="0.2"/>
    <row r="217" s="164" customFormat="1" x14ac:dyDescent="0.2"/>
    <row r="218" s="164" customFormat="1" x14ac:dyDescent="0.2"/>
    <row r="219" s="164" customFormat="1" x14ac:dyDescent="0.2"/>
    <row r="220" s="164" customFormat="1" x14ac:dyDescent="0.2"/>
    <row r="221" s="164" customFormat="1" x14ac:dyDescent="0.2"/>
    <row r="222" s="164" customFormat="1" x14ac:dyDescent="0.2"/>
    <row r="223" s="164" customFormat="1" x14ac:dyDescent="0.2"/>
    <row r="224" s="164" customFormat="1" x14ac:dyDescent="0.2"/>
    <row r="225" s="164" customFormat="1" x14ac:dyDescent="0.2"/>
    <row r="226" s="164" customFormat="1" x14ac:dyDescent="0.2"/>
    <row r="227" s="164" customFormat="1" x14ac:dyDescent="0.2"/>
    <row r="228" s="164" customFormat="1" x14ac:dyDescent="0.2"/>
    <row r="229" s="164" customFormat="1" x14ac:dyDescent="0.2"/>
    <row r="230" s="164" customFormat="1" x14ac:dyDescent="0.2"/>
    <row r="231" s="164" customFormat="1" x14ac:dyDescent="0.2"/>
    <row r="232" s="164" customFormat="1" x14ac:dyDescent="0.2"/>
    <row r="233" s="164" customFormat="1" x14ac:dyDescent="0.2"/>
    <row r="234" s="164" customFormat="1" x14ac:dyDescent="0.2"/>
    <row r="235" s="164" customFormat="1" x14ac:dyDescent="0.2"/>
    <row r="236" s="164" customFormat="1" x14ac:dyDescent="0.2"/>
    <row r="237" s="164" customFormat="1" x14ac:dyDescent="0.2"/>
    <row r="238" s="164" customFormat="1" x14ac:dyDescent="0.2"/>
    <row r="239" s="164" customFormat="1" x14ac:dyDescent="0.2"/>
    <row r="240" s="164" customFormat="1" x14ac:dyDescent="0.2"/>
    <row r="241" s="164" customFormat="1" x14ac:dyDescent="0.2"/>
    <row r="242" s="164" customFormat="1" x14ac:dyDescent="0.2"/>
    <row r="243" s="164" customFormat="1" x14ac:dyDescent="0.2"/>
    <row r="244" s="164" customFormat="1" x14ac:dyDescent="0.2"/>
    <row r="245" s="164" customFormat="1" x14ac:dyDescent="0.2"/>
    <row r="246" s="164" customFormat="1" x14ac:dyDescent="0.2"/>
    <row r="247" s="164" customFormat="1" x14ac:dyDescent="0.2"/>
    <row r="248" s="164" customFormat="1" x14ac:dyDescent="0.2"/>
    <row r="249" s="164" customFormat="1" x14ac:dyDescent="0.2"/>
    <row r="250" s="164" customFormat="1" x14ac:dyDescent="0.2"/>
    <row r="251" s="164" customFormat="1" x14ac:dyDescent="0.2"/>
    <row r="252" s="164" customFormat="1" x14ac:dyDescent="0.2"/>
    <row r="253" s="164" customFormat="1" x14ac:dyDescent="0.2"/>
    <row r="254" s="164" customFormat="1" x14ac:dyDescent="0.2"/>
    <row r="255" s="164" customFormat="1" x14ac:dyDescent="0.2"/>
    <row r="256" s="164" customFormat="1" x14ac:dyDescent="0.2"/>
    <row r="257" s="164" customFormat="1" x14ac:dyDescent="0.2"/>
    <row r="258" s="164" customFormat="1" x14ac:dyDescent="0.2"/>
    <row r="259" s="164" customFormat="1" x14ac:dyDescent="0.2"/>
    <row r="260" s="164" customFormat="1" x14ac:dyDescent="0.2"/>
    <row r="261" s="164" customFormat="1" x14ac:dyDescent="0.2"/>
    <row r="262" s="27" customFormat="1" x14ac:dyDescent="0.2"/>
    <row r="263" s="27" customFormat="1" x14ac:dyDescent="0.2"/>
    <row r="264" s="27" customFormat="1" x14ac:dyDescent="0.2"/>
    <row r="265" s="27" customFormat="1" x14ac:dyDescent="0.2"/>
    <row r="266" s="27" customFormat="1" x14ac:dyDescent="0.2"/>
    <row r="267" s="27" customFormat="1" x14ac:dyDescent="0.2"/>
    <row r="268" s="27" customFormat="1" x14ac:dyDescent="0.2"/>
    <row r="269" s="27" customFormat="1" x14ac:dyDescent="0.2"/>
    <row r="270" s="27" customFormat="1" x14ac:dyDescent="0.2"/>
    <row r="271" s="27" customFormat="1" x14ac:dyDescent="0.2"/>
    <row r="272" s="27" customFormat="1" x14ac:dyDescent="0.2"/>
    <row r="273" s="27" customFormat="1" x14ac:dyDescent="0.2"/>
    <row r="274" s="27" customFormat="1" x14ac:dyDescent="0.2"/>
    <row r="275" s="27" customFormat="1" x14ac:dyDescent="0.2"/>
    <row r="276" s="27" customFormat="1" x14ac:dyDescent="0.2"/>
    <row r="277" s="27" customFormat="1" x14ac:dyDescent="0.2"/>
    <row r="278" s="27" customFormat="1" x14ac:dyDescent="0.2"/>
    <row r="279" s="27" customFormat="1" x14ac:dyDescent="0.2"/>
    <row r="280" s="27" customFormat="1" x14ac:dyDescent="0.2"/>
    <row r="281" s="27" customFormat="1" x14ac:dyDescent="0.2"/>
    <row r="282" s="27" customFormat="1" x14ac:dyDescent="0.2"/>
    <row r="283" s="27" customFormat="1" x14ac:dyDescent="0.2"/>
    <row r="284" s="27" customFormat="1" x14ac:dyDescent="0.2"/>
    <row r="285" s="27" customFormat="1" x14ac:dyDescent="0.2"/>
    <row r="286" s="27" customFormat="1" x14ac:dyDescent="0.2"/>
    <row r="287" s="27" customFormat="1" x14ac:dyDescent="0.2"/>
    <row r="288" s="27" customFormat="1" x14ac:dyDescent="0.2"/>
    <row r="289" s="27" customFormat="1" x14ac:dyDescent="0.2"/>
    <row r="290" s="27" customFormat="1" x14ac:dyDescent="0.2"/>
    <row r="291" s="27" customFormat="1" x14ac:dyDescent="0.2"/>
    <row r="292" s="27" customFormat="1" x14ac:dyDescent="0.2"/>
    <row r="293" s="27" customFormat="1" x14ac:dyDescent="0.2"/>
    <row r="294" s="27" customFormat="1" x14ac:dyDescent="0.2"/>
    <row r="295" s="27" customFormat="1" x14ac:dyDescent="0.2"/>
    <row r="296" s="27" customFormat="1" x14ac:dyDescent="0.2"/>
    <row r="297" s="27" customFormat="1" x14ac:dyDescent="0.2"/>
    <row r="298" s="27" customFormat="1" x14ac:dyDescent="0.2"/>
    <row r="299" s="27" customFormat="1" x14ac:dyDescent="0.2"/>
    <row r="300" s="27" customFormat="1" x14ac:dyDescent="0.2"/>
    <row r="301" s="27" customFormat="1" x14ac:dyDescent="0.2"/>
    <row r="302" s="27" customFormat="1" x14ac:dyDescent="0.2"/>
    <row r="303" s="27" customFormat="1" x14ac:dyDescent="0.2"/>
    <row r="304" s="27" customFormat="1" x14ac:dyDescent="0.2"/>
    <row r="305" s="27" customFormat="1" x14ac:dyDescent="0.2"/>
    <row r="306" s="27" customFormat="1" x14ac:dyDescent="0.2"/>
    <row r="307" s="27" customFormat="1" x14ac:dyDescent="0.2"/>
    <row r="308" s="27" customFormat="1" x14ac:dyDescent="0.2"/>
    <row r="309" s="27" customFormat="1" x14ac:dyDescent="0.2"/>
    <row r="310" s="27" customFormat="1" x14ac:dyDescent="0.2"/>
    <row r="311" s="27" customFormat="1" x14ac:dyDescent="0.2"/>
    <row r="312" s="27" customFormat="1" x14ac:dyDescent="0.2"/>
    <row r="313" s="27" customFormat="1" x14ac:dyDescent="0.2"/>
    <row r="314" s="27" customFormat="1" x14ac:dyDescent="0.2"/>
    <row r="315" s="27" customFormat="1" x14ac:dyDescent="0.2"/>
    <row r="316" s="27" customFormat="1" x14ac:dyDescent="0.2"/>
    <row r="317" s="27" customFormat="1" x14ac:dyDescent="0.2"/>
    <row r="318" s="27" customFormat="1" x14ac:dyDescent="0.2"/>
    <row r="319" s="27" customFormat="1" x14ac:dyDescent="0.2"/>
    <row r="320" s="27" customFormat="1" x14ac:dyDescent="0.2"/>
    <row r="321" s="27" customFormat="1" x14ac:dyDescent="0.2"/>
    <row r="322" s="27" customFormat="1" x14ac:dyDescent="0.2"/>
    <row r="323" s="27" customFormat="1" x14ac:dyDescent="0.2"/>
    <row r="324" s="27" customFormat="1" x14ac:dyDescent="0.2"/>
    <row r="325" s="27" customFormat="1" x14ac:dyDescent="0.2"/>
    <row r="326" s="27" customFormat="1" x14ac:dyDescent="0.2"/>
    <row r="327" s="27" customFormat="1" x14ac:dyDescent="0.2"/>
    <row r="328" s="27" customFormat="1" x14ac:dyDescent="0.2"/>
    <row r="329" s="27" customFormat="1" x14ac:dyDescent="0.2"/>
    <row r="330" s="27" customFormat="1" x14ac:dyDescent="0.2"/>
    <row r="331" s="27" customFormat="1" x14ac:dyDescent="0.2"/>
    <row r="332" s="27" customFormat="1" x14ac:dyDescent="0.2"/>
    <row r="333" s="27" customFormat="1" x14ac:dyDescent="0.2"/>
    <row r="334" s="27" customFormat="1" x14ac:dyDescent="0.2"/>
    <row r="335" s="27" customFormat="1" x14ac:dyDescent="0.2"/>
    <row r="336" s="27" customFormat="1" x14ac:dyDescent="0.2"/>
    <row r="337" s="27" customFormat="1" x14ac:dyDescent="0.2"/>
    <row r="338" s="27" customFormat="1" x14ac:dyDescent="0.2"/>
    <row r="339" s="27" customFormat="1" x14ac:dyDescent="0.2"/>
    <row r="340" s="27" customFormat="1" x14ac:dyDescent="0.2"/>
    <row r="341" s="27" customFormat="1" x14ac:dyDescent="0.2"/>
    <row r="342" s="27" customFormat="1" x14ac:dyDescent="0.2"/>
    <row r="343" s="27" customFormat="1" x14ac:dyDescent="0.2"/>
    <row r="344" s="27" customFormat="1" x14ac:dyDescent="0.2"/>
    <row r="345" s="27" customFormat="1" x14ac:dyDescent="0.2"/>
    <row r="346" s="27" customFormat="1" x14ac:dyDescent="0.2"/>
    <row r="347" s="27" customFormat="1" x14ac:dyDescent="0.2"/>
    <row r="348" s="27" customFormat="1" x14ac:dyDescent="0.2"/>
    <row r="349" s="27" customFormat="1" x14ac:dyDescent="0.2"/>
    <row r="350" s="27" customFormat="1" x14ac:dyDescent="0.2"/>
    <row r="351" s="27" customFormat="1" x14ac:dyDescent="0.2"/>
    <row r="352" s="27" customFormat="1" x14ac:dyDescent="0.2"/>
    <row r="353" s="27" customFormat="1" x14ac:dyDescent="0.2"/>
    <row r="354" s="27" customFormat="1" x14ac:dyDescent="0.2"/>
    <row r="355" s="27" customFormat="1" x14ac:dyDescent="0.2"/>
    <row r="356" s="27" customFormat="1" x14ac:dyDescent="0.2"/>
    <row r="357" s="27" customFormat="1" x14ac:dyDescent="0.2"/>
    <row r="358" s="27" customFormat="1" x14ac:dyDescent="0.2"/>
    <row r="359" s="27" customFormat="1" x14ac:dyDescent="0.2"/>
    <row r="360" s="27" customFormat="1" x14ac:dyDescent="0.2"/>
    <row r="361" s="27" customFormat="1" x14ac:dyDescent="0.2"/>
    <row r="362" s="27" customFormat="1" x14ac:dyDescent="0.2"/>
    <row r="363" s="27" customFormat="1" x14ac:dyDescent="0.2"/>
    <row r="364" s="27" customFormat="1" x14ac:dyDescent="0.2"/>
    <row r="365" s="27" customFormat="1" x14ac:dyDescent="0.2"/>
    <row r="366" s="27" customFormat="1" x14ac:dyDescent="0.2"/>
    <row r="367" s="27" customFormat="1" x14ac:dyDescent="0.2"/>
    <row r="368" s="27" customFormat="1" x14ac:dyDescent="0.2"/>
    <row r="369" s="27" customFormat="1" x14ac:dyDescent="0.2"/>
    <row r="370" s="27" customFormat="1" x14ac:dyDescent="0.2"/>
    <row r="371" s="27" customFormat="1" x14ac:dyDescent="0.2"/>
    <row r="372" s="27" customFormat="1" x14ac:dyDescent="0.2"/>
    <row r="373" s="27" customFormat="1" x14ac:dyDescent="0.2"/>
    <row r="374" s="27" customFormat="1" x14ac:dyDescent="0.2"/>
    <row r="375" s="27" customFormat="1" x14ac:dyDescent="0.2"/>
    <row r="376" s="27" customFormat="1" x14ac:dyDescent="0.2"/>
    <row r="377" s="27" customFormat="1" x14ac:dyDescent="0.2"/>
    <row r="378" s="27" customFormat="1" x14ac:dyDescent="0.2"/>
    <row r="379" s="27" customFormat="1" x14ac:dyDescent="0.2"/>
    <row r="380" s="27" customFormat="1" x14ac:dyDescent="0.2"/>
    <row r="381" s="27" customFormat="1" x14ac:dyDescent="0.2"/>
    <row r="382" s="27" customFormat="1" x14ac:dyDescent="0.2"/>
    <row r="383" s="27" customFormat="1" x14ac:dyDescent="0.2"/>
    <row r="384" s="27" customFormat="1" x14ac:dyDescent="0.2"/>
    <row r="385" s="27" customFormat="1" x14ac:dyDescent="0.2"/>
    <row r="386" s="27" customFormat="1" x14ac:dyDescent="0.2"/>
    <row r="387" s="27" customFormat="1" x14ac:dyDescent="0.2"/>
    <row r="388" s="27" customFormat="1" x14ac:dyDescent="0.2"/>
    <row r="389" s="27" customFormat="1" x14ac:dyDescent="0.2"/>
    <row r="390" s="27" customFormat="1" x14ac:dyDescent="0.2"/>
    <row r="391" s="27" customFormat="1" x14ac:dyDescent="0.2"/>
    <row r="392" s="27" customFormat="1" x14ac:dyDescent="0.2"/>
    <row r="393" s="27" customFormat="1" x14ac:dyDescent="0.2"/>
    <row r="394" s="27" customFormat="1" x14ac:dyDescent="0.2"/>
  </sheetData>
  <mergeCells count="8">
    <mergeCell ref="A1:F1"/>
    <mergeCell ref="A2:F2"/>
    <mergeCell ref="A3:A4"/>
    <mergeCell ref="B3:B4"/>
    <mergeCell ref="C3:C4"/>
    <mergeCell ref="D3:D4"/>
    <mergeCell ref="E3:E4"/>
    <mergeCell ref="F3:F4"/>
  </mergeCells>
  <pageMargins left="0.94291338599999996" right="0.20866141699999999" top="1.2480314960000001" bottom="0.35433070866141703" header="0.31496062992126" footer="0.31496062992126"/>
  <pageSetup paperSize="9" scale="52" orientation="portrait" verticalDpi="3600" r:id="rId1"/>
  <headerFooter>
    <oddHeader>&amp;R&amp;"Arial,Bold"&amp;14</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F363"/>
  <sheetViews>
    <sheetView workbookViewId="0">
      <selection sqref="A1:F1"/>
    </sheetView>
  </sheetViews>
  <sheetFormatPr defaultColWidth="22.5703125" defaultRowHeight="12.75" x14ac:dyDescent="0.2"/>
  <cols>
    <col min="1" max="1" width="15" style="6" customWidth="1"/>
    <col min="2" max="2" width="46.28515625" style="6" customWidth="1"/>
    <col min="3" max="3" width="26.140625" style="6" customWidth="1"/>
    <col min="4" max="4" width="33.140625" style="6" customWidth="1"/>
    <col min="5" max="5" width="27.7109375" style="6" customWidth="1"/>
    <col min="6" max="6" width="28.7109375" style="6" customWidth="1"/>
    <col min="7" max="16384" width="22.5703125" style="6"/>
  </cols>
  <sheetData>
    <row r="1" spans="1:6" s="164" customFormat="1" ht="56.25" customHeight="1" x14ac:dyDescent="0.2">
      <c r="A1" s="881" t="str">
        <f>Foundation!A1</f>
        <v>SCHOOL &amp; SKILL CENTER AT BAIKER BALOCHISTAN</v>
      </c>
      <c r="B1" s="882"/>
      <c r="C1" s="882"/>
      <c r="D1" s="882"/>
      <c r="E1" s="882"/>
      <c r="F1" s="883"/>
    </row>
    <row r="2" spans="1:6" s="205" customFormat="1" ht="117" customHeight="1" x14ac:dyDescent="0.2">
      <c r="A2" s="877" t="s">
        <v>308</v>
      </c>
      <c r="B2" s="878"/>
      <c r="C2" s="878"/>
      <c r="D2" s="878"/>
      <c r="E2" s="878"/>
      <c r="F2" s="879"/>
    </row>
    <row r="3" spans="1:6" s="164" customFormat="1" ht="32.25" customHeight="1" x14ac:dyDescent="0.2">
      <c r="A3" s="860" t="s">
        <v>35</v>
      </c>
      <c r="B3" s="861" t="s">
        <v>36</v>
      </c>
      <c r="C3" s="863" t="s">
        <v>5</v>
      </c>
      <c r="D3" s="863" t="s">
        <v>146</v>
      </c>
      <c r="E3" s="863" t="s">
        <v>147</v>
      </c>
      <c r="F3" s="880" t="s">
        <v>148</v>
      </c>
    </row>
    <row r="4" spans="1:6" s="205" customFormat="1" ht="78" customHeight="1" x14ac:dyDescent="0.2">
      <c r="A4" s="860"/>
      <c r="B4" s="861"/>
      <c r="C4" s="863"/>
      <c r="D4" s="863"/>
      <c r="E4" s="863"/>
      <c r="F4" s="880"/>
    </row>
    <row r="5" spans="1:6" s="210" customFormat="1" ht="60" customHeight="1" x14ac:dyDescent="0.3">
      <c r="A5" s="212">
        <v>1</v>
      </c>
      <c r="B5" s="165" t="s">
        <v>149</v>
      </c>
      <c r="C5" s="207" t="s">
        <v>150</v>
      </c>
      <c r="D5" s="208">
        <f>'MC POOL'!E10</f>
        <v>0</v>
      </c>
      <c r="E5" s="208">
        <f>D5*0.05</f>
        <v>0</v>
      </c>
      <c r="F5" s="213">
        <f>D5+E5</f>
        <v>0</v>
      </c>
    </row>
    <row r="6" spans="1:6" s="210" customFormat="1" ht="60" customHeight="1" x14ac:dyDescent="0.3">
      <c r="A6" s="212">
        <v>2</v>
      </c>
      <c r="B6" s="165" t="s">
        <v>151</v>
      </c>
      <c r="C6" s="207" t="s">
        <v>9</v>
      </c>
      <c r="D6" s="208">
        <f>'MC POOL'!F10</f>
        <v>0</v>
      </c>
      <c r="E6" s="208">
        <f t="shared" ref="E6:E9" si="0">D6*0.05</f>
        <v>0</v>
      </c>
      <c r="F6" s="213">
        <f>D6+E6</f>
        <v>0</v>
      </c>
    </row>
    <row r="7" spans="1:6" s="210" customFormat="1" ht="60" customHeight="1" x14ac:dyDescent="0.3">
      <c r="A7" s="212">
        <v>3</v>
      </c>
      <c r="B7" s="165" t="s">
        <v>152</v>
      </c>
      <c r="C7" s="207" t="s">
        <v>9</v>
      </c>
      <c r="D7" s="208">
        <f>'MC POOL'!G10</f>
        <v>0</v>
      </c>
      <c r="E7" s="208">
        <f t="shared" si="0"/>
        <v>0</v>
      </c>
      <c r="F7" s="213">
        <f>D7+E7</f>
        <v>0</v>
      </c>
    </row>
    <row r="8" spans="1:6" s="210" customFormat="1" ht="60" customHeight="1" x14ac:dyDescent="0.3">
      <c r="A8" s="212">
        <v>4</v>
      </c>
      <c r="B8" s="165" t="s">
        <v>153</v>
      </c>
      <c r="C8" s="207" t="s">
        <v>154</v>
      </c>
      <c r="D8" s="208">
        <f>'MC Piles '!H8</f>
        <v>0</v>
      </c>
      <c r="E8" s="208">
        <f>D8*0.05</f>
        <v>0</v>
      </c>
      <c r="F8" s="213">
        <f>D8+E8</f>
        <v>0</v>
      </c>
    </row>
    <row r="9" spans="1:6" s="210" customFormat="1" ht="60" customHeight="1" thickBot="1" x14ac:dyDescent="0.35">
      <c r="A9" s="214">
        <v>5</v>
      </c>
      <c r="B9" s="215" t="s">
        <v>155</v>
      </c>
      <c r="C9" s="216" t="s">
        <v>156</v>
      </c>
      <c r="D9" s="217">
        <f>'MC POOL'!I10</f>
        <v>0</v>
      </c>
      <c r="E9" s="217">
        <f t="shared" si="0"/>
        <v>0</v>
      </c>
      <c r="F9" s="218">
        <f>D9+E9</f>
        <v>0</v>
      </c>
    </row>
    <row r="10" spans="1:6" s="164" customFormat="1" x14ac:dyDescent="0.2"/>
    <row r="11" spans="1:6" s="164" customFormat="1" x14ac:dyDescent="0.2"/>
    <row r="12" spans="1:6" s="164" customFormat="1" x14ac:dyDescent="0.2"/>
    <row r="13" spans="1:6" s="164" customFormat="1" x14ac:dyDescent="0.2"/>
    <row r="14" spans="1:6" s="164" customFormat="1" x14ac:dyDescent="0.2"/>
    <row r="15" spans="1:6" s="164" customFormat="1" x14ac:dyDescent="0.2"/>
    <row r="16" spans="1:6" s="164" customFormat="1" x14ac:dyDescent="0.2"/>
    <row r="17" s="164" customFormat="1" x14ac:dyDescent="0.2"/>
    <row r="18" s="164" customFormat="1" x14ac:dyDescent="0.2"/>
    <row r="19" s="164" customFormat="1" x14ac:dyDescent="0.2"/>
    <row r="20" s="164" customFormat="1" x14ac:dyDescent="0.2"/>
    <row r="21" s="164" customFormat="1" x14ac:dyDescent="0.2"/>
    <row r="22" s="164" customFormat="1" x14ac:dyDescent="0.2"/>
    <row r="23" s="164" customFormat="1" x14ac:dyDescent="0.2"/>
    <row r="24" s="164" customFormat="1" x14ac:dyDescent="0.2"/>
    <row r="25" s="164" customFormat="1" x14ac:dyDescent="0.2"/>
    <row r="26" s="164" customFormat="1" x14ac:dyDescent="0.2"/>
    <row r="27" s="164" customFormat="1" x14ac:dyDescent="0.2"/>
    <row r="28" s="164" customFormat="1" x14ac:dyDescent="0.2"/>
    <row r="29" s="164" customFormat="1" x14ac:dyDescent="0.2"/>
    <row r="30" s="164" customFormat="1" x14ac:dyDescent="0.2"/>
    <row r="31" s="164" customFormat="1" x14ac:dyDescent="0.2"/>
    <row r="32" s="164" customFormat="1" x14ac:dyDescent="0.2"/>
    <row r="33" s="164" customFormat="1" x14ac:dyDescent="0.2"/>
    <row r="34" s="164" customFormat="1" x14ac:dyDescent="0.2"/>
    <row r="35" s="164" customFormat="1" x14ac:dyDescent="0.2"/>
    <row r="36" s="164" customFormat="1" x14ac:dyDescent="0.2"/>
    <row r="37" s="164" customFormat="1" x14ac:dyDescent="0.2"/>
    <row r="38" s="164" customFormat="1" x14ac:dyDescent="0.2"/>
    <row r="39" s="164" customFormat="1" x14ac:dyDescent="0.2"/>
    <row r="40" s="164" customFormat="1" x14ac:dyDescent="0.2"/>
    <row r="41" s="164" customFormat="1" x14ac:dyDescent="0.2"/>
    <row r="42" s="164" customFormat="1" x14ac:dyDescent="0.2"/>
    <row r="43" s="164" customFormat="1" x14ac:dyDescent="0.2"/>
    <row r="44" s="164" customFormat="1" x14ac:dyDescent="0.2"/>
    <row r="45" s="164" customFormat="1" x14ac:dyDescent="0.2"/>
    <row r="46" s="164" customFormat="1" x14ac:dyDescent="0.2"/>
    <row r="47" s="164" customFormat="1" x14ac:dyDescent="0.2"/>
    <row r="48" s="164" customFormat="1" x14ac:dyDescent="0.2"/>
    <row r="49" s="164" customFormat="1" x14ac:dyDescent="0.2"/>
    <row r="50" s="164" customFormat="1" x14ac:dyDescent="0.2"/>
    <row r="51" s="164" customFormat="1" x14ac:dyDescent="0.2"/>
    <row r="52" s="164" customFormat="1" x14ac:dyDescent="0.2"/>
    <row r="53" s="164" customFormat="1" x14ac:dyDescent="0.2"/>
    <row r="54" s="164" customFormat="1" x14ac:dyDescent="0.2"/>
    <row r="55" s="164" customFormat="1" x14ac:dyDescent="0.2"/>
    <row r="56" s="164" customFormat="1" x14ac:dyDescent="0.2"/>
    <row r="57" s="164" customFormat="1" x14ac:dyDescent="0.2"/>
    <row r="58" s="164" customFormat="1" x14ac:dyDescent="0.2"/>
    <row r="59" s="164" customFormat="1" x14ac:dyDescent="0.2"/>
    <row r="60" s="164" customFormat="1" x14ac:dyDescent="0.2"/>
    <row r="61" s="164" customFormat="1" x14ac:dyDescent="0.2"/>
    <row r="62" s="164" customFormat="1" x14ac:dyDescent="0.2"/>
    <row r="63" s="164" customFormat="1" x14ac:dyDescent="0.2"/>
    <row r="64" s="164" customFormat="1" x14ac:dyDescent="0.2"/>
    <row r="65" s="164" customFormat="1" x14ac:dyDescent="0.2"/>
    <row r="66" s="164" customFormat="1" x14ac:dyDescent="0.2"/>
    <row r="67" s="164" customFormat="1" x14ac:dyDescent="0.2"/>
    <row r="68" s="164" customFormat="1" x14ac:dyDescent="0.2"/>
    <row r="69" s="164" customFormat="1" x14ac:dyDescent="0.2"/>
    <row r="70" s="164" customFormat="1" x14ac:dyDescent="0.2"/>
    <row r="71" s="164" customFormat="1" x14ac:dyDescent="0.2"/>
    <row r="72" s="164" customFormat="1" x14ac:dyDescent="0.2"/>
    <row r="73" s="164" customFormat="1" x14ac:dyDescent="0.2"/>
    <row r="74" s="164" customFormat="1" x14ac:dyDescent="0.2"/>
    <row r="75" s="164" customFormat="1" x14ac:dyDescent="0.2"/>
    <row r="76" s="164" customFormat="1" x14ac:dyDescent="0.2"/>
    <row r="77" s="164" customFormat="1" x14ac:dyDescent="0.2"/>
    <row r="78" s="164" customFormat="1" x14ac:dyDescent="0.2"/>
    <row r="79" s="164" customFormat="1" x14ac:dyDescent="0.2"/>
    <row r="80" s="164" customFormat="1" x14ac:dyDescent="0.2"/>
    <row r="81" s="164" customFormat="1" x14ac:dyDescent="0.2"/>
    <row r="82" s="164" customFormat="1" x14ac:dyDescent="0.2"/>
    <row r="83" s="164" customFormat="1" x14ac:dyDescent="0.2"/>
    <row r="84" s="164" customFormat="1" x14ac:dyDescent="0.2"/>
    <row r="85" s="164" customFormat="1" x14ac:dyDescent="0.2"/>
    <row r="86" s="164" customFormat="1" x14ac:dyDescent="0.2"/>
    <row r="87" s="164" customFormat="1" x14ac:dyDescent="0.2"/>
    <row r="88" s="164" customFormat="1" x14ac:dyDescent="0.2"/>
    <row r="89" s="164" customFormat="1" x14ac:dyDescent="0.2"/>
    <row r="90" s="164" customFormat="1" x14ac:dyDescent="0.2"/>
    <row r="91" s="164" customFormat="1" x14ac:dyDescent="0.2"/>
    <row r="92" s="164" customFormat="1" x14ac:dyDescent="0.2"/>
    <row r="93" s="164" customFormat="1" x14ac:dyDescent="0.2"/>
    <row r="94" s="164" customFormat="1" x14ac:dyDescent="0.2"/>
    <row r="95" s="164" customFormat="1" x14ac:dyDescent="0.2"/>
    <row r="96" s="164" customFormat="1" x14ac:dyDescent="0.2"/>
    <row r="97" s="164" customFormat="1" x14ac:dyDescent="0.2"/>
    <row r="98" s="164" customFormat="1" x14ac:dyDescent="0.2"/>
    <row r="99" s="164" customFormat="1" x14ac:dyDescent="0.2"/>
    <row r="100" s="164" customFormat="1" x14ac:dyDescent="0.2"/>
    <row r="101" s="164" customFormat="1" x14ac:dyDescent="0.2"/>
    <row r="102" s="164" customFormat="1" x14ac:dyDescent="0.2"/>
    <row r="103" s="164" customFormat="1" x14ac:dyDescent="0.2"/>
    <row r="104" s="164" customFormat="1" x14ac:dyDescent="0.2"/>
    <row r="105" s="164" customFormat="1" x14ac:dyDescent="0.2"/>
    <row r="106" s="164" customFormat="1" x14ac:dyDescent="0.2"/>
    <row r="107" s="164" customFormat="1" x14ac:dyDescent="0.2"/>
    <row r="108" s="164" customFormat="1" x14ac:dyDescent="0.2"/>
    <row r="109" s="164" customFormat="1" x14ac:dyDescent="0.2"/>
    <row r="110" s="164" customFormat="1" x14ac:dyDescent="0.2"/>
    <row r="111" s="164" customFormat="1" x14ac:dyDescent="0.2"/>
    <row r="112" s="164" customFormat="1" x14ac:dyDescent="0.2"/>
    <row r="113" s="164" customFormat="1" x14ac:dyDescent="0.2"/>
    <row r="114" s="164" customFormat="1" x14ac:dyDescent="0.2"/>
    <row r="115" s="164" customFormat="1" x14ac:dyDescent="0.2"/>
    <row r="116" s="164" customFormat="1" x14ac:dyDescent="0.2"/>
    <row r="117" s="164" customFormat="1" x14ac:dyDescent="0.2"/>
    <row r="118" s="164" customFormat="1" x14ac:dyDescent="0.2"/>
    <row r="119" s="164" customFormat="1" x14ac:dyDescent="0.2"/>
    <row r="120" s="164" customFormat="1" x14ac:dyDescent="0.2"/>
    <row r="121" s="164" customFormat="1" x14ac:dyDescent="0.2"/>
    <row r="122" s="164" customFormat="1" x14ac:dyDescent="0.2"/>
    <row r="123" s="164" customFormat="1" x14ac:dyDescent="0.2"/>
    <row r="124" s="164" customFormat="1" x14ac:dyDescent="0.2"/>
    <row r="125" s="164" customFormat="1" x14ac:dyDescent="0.2"/>
    <row r="126" s="164" customFormat="1" x14ac:dyDescent="0.2"/>
    <row r="127" s="164" customFormat="1" x14ac:dyDescent="0.2"/>
    <row r="128" s="164" customFormat="1" x14ac:dyDescent="0.2"/>
    <row r="129" s="164" customFormat="1" x14ac:dyDescent="0.2"/>
    <row r="130" s="164" customFormat="1" x14ac:dyDescent="0.2"/>
    <row r="131" s="164" customFormat="1" x14ac:dyDescent="0.2"/>
    <row r="132" s="164" customFormat="1" x14ac:dyDescent="0.2"/>
    <row r="133" s="164" customFormat="1" x14ac:dyDescent="0.2"/>
    <row r="134" s="164" customFormat="1" x14ac:dyDescent="0.2"/>
    <row r="135" s="164" customFormat="1" x14ac:dyDescent="0.2"/>
    <row r="136" s="164" customFormat="1" x14ac:dyDescent="0.2"/>
    <row r="137" s="164" customFormat="1" x14ac:dyDescent="0.2"/>
    <row r="138" s="164" customFormat="1" x14ac:dyDescent="0.2"/>
    <row r="139" s="164" customFormat="1" x14ac:dyDescent="0.2"/>
    <row r="140" s="164" customFormat="1" x14ac:dyDescent="0.2"/>
    <row r="141" s="164" customFormat="1" x14ac:dyDescent="0.2"/>
    <row r="142" s="164" customFormat="1" x14ac:dyDescent="0.2"/>
    <row r="143" s="164" customFormat="1" x14ac:dyDescent="0.2"/>
    <row r="144" s="164" customFormat="1" x14ac:dyDescent="0.2"/>
    <row r="145" s="164" customFormat="1" x14ac:dyDescent="0.2"/>
    <row r="146" s="164" customFormat="1" x14ac:dyDescent="0.2"/>
    <row r="147" s="164" customFormat="1" x14ac:dyDescent="0.2"/>
    <row r="148" s="164" customFormat="1" x14ac:dyDescent="0.2"/>
    <row r="149" s="164" customFormat="1" x14ac:dyDescent="0.2"/>
    <row r="150" s="164" customFormat="1" x14ac:dyDescent="0.2"/>
    <row r="151" s="164" customFormat="1" x14ac:dyDescent="0.2"/>
    <row r="152" s="164" customFormat="1" x14ac:dyDescent="0.2"/>
    <row r="153" s="164" customFormat="1" x14ac:dyDescent="0.2"/>
    <row r="154" s="164" customFormat="1" x14ac:dyDescent="0.2"/>
    <row r="155" s="164" customFormat="1" x14ac:dyDescent="0.2"/>
    <row r="156" s="164" customFormat="1" x14ac:dyDescent="0.2"/>
    <row r="157" s="164" customFormat="1" x14ac:dyDescent="0.2"/>
    <row r="158" s="164" customFormat="1" x14ac:dyDescent="0.2"/>
    <row r="159" s="164" customFormat="1" x14ac:dyDescent="0.2"/>
    <row r="160" s="164" customFormat="1" x14ac:dyDescent="0.2"/>
    <row r="161" s="164" customFormat="1" x14ac:dyDescent="0.2"/>
    <row r="162" s="164" customFormat="1" x14ac:dyDescent="0.2"/>
    <row r="163" s="164" customFormat="1" x14ac:dyDescent="0.2"/>
    <row r="164" s="164" customFormat="1" x14ac:dyDescent="0.2"/>
    <row r="165" s="164" customFormat="1" x14ac:dyDescent="0.2"/>
    <row r="166" s="164" customFormat="1" x14ac:dyDescent="0.2"/>
    <row r="167" s="164" customFormat="1" x14ac:dyDescent="0.2"/>
    <row r="168" s="164" customFormat="1" x14ac:dyDescent="0.2"/>
    <row r="169" s="164" customFormat="1" x14ac:dyDescent="0.2"/>
    <row r="170" s="164" customFormat="1" x14ac:dyDescent="0.2"/>
    <row r="171" s="164" customFormat="1" x14ac:dyDescent="0.2"/>
    <row r="172" s="164" customFormat="1" x14ac:dyDescent="0.2"/>
    <row r="173" s="164" customFormat="1" x14ac:dyDescent="0.2"/>
    <row r="174" s="164" customFormat="1" x14ac:dyDescent="0.2"/>
    <row r="175" s="164" customFormat="1" x14ac:dyDescent="0.2"/>
    <row r="176" s="164" customFormat="1" x14ac:dyDescent="0.2"/>
    <row r="177" s="164" customFormat="1" x14ac:dyDescent="0.2"/>
    <row r="178" s="164" customFormat="1" x14ac:dyDescent="0.2"/>
    <row r="179" s="164" customFormat="1" x14ac:dyDescent="0.2"/>
    <row r="180" s="164" customFormat="1" x14ac:dyDescent="0.2"/>
    <row r="181" s="164" customFormat="1" x14ac:dyDescent="0.2"/>
    <row r="182" s="164" customFormat="1" x14ac:dyDescent="0.2"/>
    <row r="183" s="164" customFormat="1" x14ac:dyDescent="0.2"/>
    <row r="184" s="164" customFormat="1" x14ac:dyDescent="0.2"/>
    <row r="185" s="164" customFormat="1" x14ac:dyDescent="0.2"/>
    <row r="186" s="164" customFormat="1" x14ac:dyDescent="0.2"/>
    <row r="187" s="164" customFormat="1" x14ac:dyDescent="0.2"/>
    <row r="188" s="164" customFormat="1" x14ac:dyDescent="0.2"/>
    <row r="189" s="164" customFormat="1" x14ac:dyDescent="0.2"/>
    <row r="190" s="164" customFormat="1" x14ac:dyDescent="0.2"/>
    <row r="191" s="164" customFormat="1" x14ac:dyDescent="0.2"/>
    <row r="192" s="164" customFormat="1" x14ac:dyDescent="0.2"/>
    <row r="193" s="164" customFormat="1" x14ac:dyDescent="0.2"/>
    <row r="194" s="164" customFormat="1" x14ac:dyDescent="0.2"/>
    <row r="195" s="164" customFormat="1" x14ac:dyDescent="0.2"/>
    <row r="196" s="164" customFormat="1" x14ac:dyDescent="0.2"/>
    <row r="197" s="164" customFormat="1" x14ac:dyDescent="0.2"/>
    <row r="198" s="164" customFormat="1" x14ac:dyDescent="0.2"/>
    <row r="199" s="164" customFormat="1" x14ac:dyDescent="0.2"/>
    <row r="200" s="164" customFormat="1" x14ac:dyDescent="0.2"/>
    <row r="201" s="164" customFormat="1" x14ac:dyDescent="0.2"/>
    <row r="202" s="164" customFormat="1" x14ac:dyDescent="0.2"/>
    <row r="203" s="164" customFormat="1" x14ac:dyDescent="0.2"/>
    <row r="204" s="164" customFormat="1" x14ac:dyDescent="0.2"/>
    <row r="205" s="164" customFormat="1" x14ac:dyDescent="0.2"/>
    <row r="206" s="164" customFormat="1" x14ac:dyDescent="0.2"/>
    <row r="207" s="164" customFormat="1" x14ac:dyDescent="0.2"/>
    <row r="208" s="164" customFormat="1" x14ac:dyDescent="0.2"/>
    <row r="209" s="164" customFormat="1" x14ac:dyDescent="0.2"/>
    <row r="210" s="164" customFormat="1" x14ac:dyDescent="0.2"/>
    <row r="211" s="164" customFormat="1" x14ac:dyDescent="0.2"/>
    <row r="212" s="164" customFormat="1" x14ac:dyDescent="0.2"/>
    <row r="213" s="164" customFormat="1" x14ac:dyDescent="0.2"/>
    <row r="214" s="164" customFormat="1" x14ac:dyDescent="0.2"/>
    <row r="215" s="164" customFormat="1" x14ac:dyDescent="0.2"/>
    <row r="216" s="164" customFormat="1" x14ac:dyDescent="0.2"/>
    <row r="217" s="164" customFormat="1" x14ac:dyDescent="0.2"/>
    <row r="218" s="164" customFormat="1" x14ac:dyDescent="0.2"/>
    <row r="219" s="164" customFormat="1" x14ac:dyDescent="0.2"/>
    <row r="220" s="164" customFormat="1" x14ac:dyDescent="0.2"/>
    <row r="221" s="164" customFormat="1" x14ac:dyDescent="0.2"/>
    <row r="222" s="164" customFormat="1" x14ac:dyDescent="0.2"/>
    <row r="223" s="164" customFormat="1" x14ac:dyDescent="0.2"/>
    <row r="224" s="164" customFormat="1" x14ac:dyDescent="0.2"/>
    <row r="225" s="164" customFormat="1" x14ac:dyDescent="0.2"/>
    <row r="226" s="164" customFormat="1" x14ac:dyDescent="0.2"/>
    <row r="227" s="164" customFormat="1" x14ac:dyDescent="0.2"/>
    <row r="228" s="164" customFormat="1" x14ac:dyDescent="0.2"/>
    <row r="229" s="164" customFormat="1" x14ac:dyDescent="0.2"/>
    <row r="230" s="164" customFormat="1" x14ac:dyDescent="0.2"/>
    <row r="231" s="164" customFormat="1" x14ac:dyDescent="0.2"/>
    <row r="232" s="164" customFormat="1" x14ac:dyDescent="0.2"/>
    <row r="233" s="164" customFormat="1" x14ac:dyDescent="0.2"/>
    <row r="234" s="164" customFormat="1" x14ac:dyDescent="0.2"/>
    <row r="235" s="164" customFormat="1" x14ac:dyDescent="0.2"/>
    <row r="236" s="164" customFormat="1" x14ac:dyDescent="0.2"/>
    <row r="237" s="164" customFormat="1" x14ac:dyDescent="0.2"/>
    <row r="238" s="164" customFormat="1" x14ac:dyDescent="0.2"/>
    <row r="239" s="164" customFormat="1" x14ac:dyDescent="0.2"/>
    <row r="240" s="164" customFormat="1" x14ac:dyDescent="0.2"/>
    <row r="241" s="164" customFormat="1" x14ac:dyDescent="0.2"/>
    <row r="242" s="164" customFormat="1" x14ac:dyDescent="0.2"/>
    <row r="243" s="164" customFormat="1" x14ac:dyDescent="0.2"/>
    <row r="244" s="164" customFormat="1" x14ac:dyDescent="0.2"/>
    <row r="245" s="164" customFormat="1" x14ac:dyDescent="0.2"/>
    <row r="246" s="164" customFormat="1" x14ac:dyDescent="0.2"/>
    <row r="247" s="164" customFormat="1" x14ac:dyDescent="0.2"/>
    <row r="248" s="164" customFormat="1" x14ac:dyDescent="0.2"/>
    <row r="249" s="164" customFormat="1" x14ac:dyDescent="0.2"/>
    <row r="250" s="164" customFormat="1" x14ac:dyDescent="0.2"/>
    <row r="251" s="164" customFormat="1" x14ac:dyDescent="0.2"/>
    <row r="252" s="164" customFormat="1" x14ac:dyDescent="0.2"/>
    <row r="253" s="164" customFormat="1" x14ac:dyDescent="0.2"/>
    <row r="254" s="164" customFormat="1" x14ac:dyDescent="0.2"/>
    <row r="255" s="164" customFormat="1" x14ac:dyDescent="0.2"/>
    <row r="256" s="164" customFormat="1" x14ac:dyDescent="0.2"/>
    <row r="257" s="164" customFormat="1" x14ac:dyDescent="0.2"/>
    <row r="258" s="164" customFormat="1" x14ac:dyDescent="0.2"/>
    <row r="259" s="164" customFormat="1" x14ac:dyDescent="0.2"/>
    <row r="260" s="164" customFormat="1" x14ac:dyDescent="0.2"/>
    <row r="261" s="164" customFormat="1" x14ac:dyDescent="0.2"/>
    <row r="262" s="27" customFormat="1" x14ac:dyDescent="0.2"/>
    <row r="263" s="27" customFormat="1" x14ac:dyDescent="0.2"/>
    <row r="264" s="27" customFormat="1" x14ac:dyDescent="0.2"/>
    <row r="265" s="27" customFormat="1" x14ac:dyDescent="0.2"/>
    <row r="266" s="27" customFormat="1" x14ac:dyDescent="0.2"/>
    <row r="267" s="27" customFormat="1" x14ac:dyDescent="0.2"/>
    <row r="268" s="27" customFormat="1" x14ac:dyDescent="0.2"/>
    <row r="269" s="27" customFormat="1" x14ac:dyDescent="0.2"/>
    <row r="270" s="27" customFormat="1" x14ac:dyDescent="0.2"/>
    <row r="271" s="27" customFormat="1" x14ac:dyDescent="0.2"/>
    <row r="272" s="27" customFormat="1" x14ac:dyDescent="0.2"/>
    <row r="273" s="27" customFormat="1" x14ac:dyDescent="0.2"/>
    <row r="274" s="27" customFormat="1" x14ac:dyDescent="0.2"/>
    <row r="275" s="27" customFormat="1" x14ac:dyDescent="0.2"/>
    <row r="276" s="27" customFormat="1" x14ac:dyDescent="0.2"/>
    <row r="277" s="27" customFormat="1" x14ac:dyDescent="0.2"/>
    <row r="278" s="27" customFormat="1" x14ac:dyDescent="0.2"/>
    <row r="279" s="27" customFormat="1" x14ac:dyDescent="0.2"/>
    <row r="280" s="27" customFormat="1" x14ac:dyDescent="0.2"/>
    <row r="281" s="27" customFormat="1" x14ac:dyDescent="0.2"/>
    <row r="282" s="27" customFormat="1" x14ac:dyDescent="0.2"/>
    <row r="283" s="27" customFormat="1" x14ac:dyDescent="0.2"/>
    <row r="284" s="27" customFormat="1" x14ac:dyDescent="0.2"/>
    <row r="285" s="27" customFormat="1" x14ac:dyDescent="0.2"/>
    <row r="286" s="27" customFormat="1" x14ac:dyDescent="0.2"/>
    <row r="287" s="27" customFormat="1" x14ac:dyDescent="0.2"/>
    <row r="288" s="27" customFormat="1" x14ac:dyDescent="0.2"/>
    <row r="289" s="27" customFormat="1" x14ac:dyDescent="0.2"/>
    <row r="290" s="27" customFormat="1" x14ac:dyDescent="0.2"/>
    <row r="291" s="27" customFormat="1" x14ac:dyDescent="0.2"/>
    <row r="292" s="27" customFormat="1" x14ac:dyDescent="0.2"/>
    <row r="293" s="27" customFormat="1" x14ac:dyDescent="0.2"/>
    <row r="294" s="27" customFormat="1" x14ac:dyDescent="0.2"/>
    <row r="295" s="27" customFormat="1" x14ac:dyDescent="0.2"/>
    <row r="296" s="27" customFormat="1" x14ac:dyDescent="0.2"/>
    <row r="297" s="27" customFormat="1" x14ac:dyDescent="0.2"/>
    <row r="298" s="27" customFormat="1" x14ac:dyDescent="0.2"/>
    <row r="299" s="27" customFormat="1" x14ac:dyDescent="0.2"/>
    <row r="300" s="27" customFormat="1" x14ac:dyDescent="0.2"/>
    <row r="301" s="27" customFormat="1" x14ac:dyDescent="0.2"/>
    <row r="302" s="27" customFormat="1" x14ac:dyDescent="0.2"/>
    <row r="303" s="27" customFormat="1" x14ac:dyDescent="0.2"/>
    <row r="304" s="27" customFormat="1" x14ac:dyDescent="0.2"/>
    <row r="305" s="27" customFormat="1" x14ac:dyDescent="0.2"/>
    <row r="306" s="27" customFormat="1" x14ac:dyDescent="0.2"/>
    <row r="307" s="27" customFormat="1" x14ac:dyDescent="0.2"/>
    <row r="308" s="27" customFormat="1" x14ac:dyDescent="0.2"/>
    <row r="309" s="27" customFormat="1" x14ac:dyDescent="0.2"/>
    <row r="310" s="27" customFormat="1" x14ac:dyDescent="0.2"/>
    <row r="311" s="27" customFormat="1" x14ac:dyDescent="0.2"/>
    <row r="312" s="27" customFormat="1" x14ac:dyDescent="0.2"/>
    <row r="313" s="27" customFormat="1" x14ac:dyDescent="0.2"/>
    <row r="314" s="27" customFormat="1" x14ac:dyDescent="0.2"/>
    <row r="315" s="27" customFormat="1" x14ac:dyDescent="0.2"/>
    <row r="316" s="27" customFormat="1" x14ac:dyDescent="0.2"/>
    <row r="317" s="27" customFormat="1" x14ac:dyDescent="0.2"/>
    <row r="318" s="27" customFormat="1" x14ac:dyDescent="0.2"/>
    <row r="319" s="27" customFormat="1" x14ac:dyDescent="0.2"/>
    <row r="320" s="27" customFormat="1" x14ac:dyDescent="0.2"/>
    <row r="321" s="27" customFormat="1" x14ac:dyDescent="0.2"/>
    <row r="322" s="27" customFormat="1" x14ac:dyDescent="0.2"/>
    <row r="323" s="27" customFormat="1" x14ac:dyDescent="0.2"/>
    <row r="324" s="27" customFormat="1" x14ac:dyDescent="0.2"/>
    <row r="325" s="27" customFormat="1" x14ac:dyDescent="0.2"/>
    <row r="326" s="27" customFormat="1" x14ac:dyDescent="0.2"/>
    <row r="327" s="27" customFormat="1" x14ac:dyDescent="0.2"/>
    <row r="328" s="27" customFormat="1" x14ac:dyDescent="0.2"/>
    <row r="329" s="27" customFormat="1" x14ac:dyDescent="0.2"/>
    <row r="330" s="27" customFormat="1" x14ac:dyDescent="0.2"/>
    <row r="331" s="27" customFormat="1" x14ac:dyDescent="0.2"/>
    <row r="332" s="27" customFormat="1" x14ac:dyDescent="0.2"/>
    <row r="333" s="27" customFormat="1" x14ac:dyDescent="0.2"/>
    <row r="334" s="27" customFormat="1" x14ac:dyDescent="0.2"/>
    <row r="335" s="27" customFormat="1" x14ac:dyDescent="0.2"/>
    <row r="336" s="27" customFormat="1" x14ac:dyDescent="0.2"/>
    <row r="337" s="27" customFormat="1" x14ac:dyDescent="0.2"/>
    <row r="338" s="27" customFormat="1" x14ac:dyDescent="0.2"/>
    <row r="339" s="27" customFormat="1" x14ac:dyDescent="0.2"/>
    <row r="340" s="27" customFormat="1" x14ac:dyDescent="0.2"/>
    <row r="341" s="27" customFormat="1" x14ac:dyDescent="0.2"/>
    <row r="342" s="27" customFormat="1" x14ac:dyDescent="0.2"/>
    <row r="343" s="27" customFormat="1" x14ac:dyDescent="0.2"/>
    <row r="344" s="27" customFormat="1" x14ac:dyDescent="0.2"/>
    <row r="345" s="27" customFormat="1" x14ac:dyDescent="0.2"/>
    <row r="346" s="27" customFormat="1" x14ac:dyDescent="0.2"/>
    <row r="347" s="27" customFormat="1" x14ac:dyDescent="0.2"/>
    <row r="348" s="27" customFormat="1" x14ac:dyDescent="0.2"/>
    <row r="349" s="27" customFormat="1" x14ac:dyDescent="0.2"/>
    <row r="350" s="27" customFormat="1" x14ac:dyDescent="0.2"/>
    <row r="351" s="27" customFormat="1" x14ac:dyDescent="0.2"/>
    <row r="352" s="27" customFormat="1" x14ac:dyDescent="0.2"/>
    <row r="353" s="27" customFormat="1" x14ac:dyDescent="0.2"/>
    <row r="354" s="27" customFormat="1" x14ac:dyDescent="0.2"/>
    <row r="355" s="27" customFormat="1" x14ac:dyDescent="0.2"/>
    <row r="356" s="27" customFormat="1" x14ac:dyDescent="0.2"/>
    <row r="357" s="27" customFormat="1" x14ac:dyDescent="0.2"/>
    <row r="358" s="27" customFormat="1" x14ac:dyDescent="0.2"/>
    <row r="359" s="27" customFormat="1" x14ac:dyDescent="0.2"/>
    <row r="360" s="27" customFormat="1" x14ac:dyDescent="0.2"/>
    <row r="361" s="27" customFormat="1" x14ac:dyDescent="0.2"/>
    <row r="362" s="27" customFormat="1" x14ac:dyDescent="0.2"/>
    <row r="363" s="27" customFormat="1" x14ac:dyDescent="0.2"/>
  </sheetData>
  <mergeCells count="8">
    <mergeCell ref="A1:F1"/>
    <mergeCell ref="A2:F2"/>
    <mergeCell ref="A3:A4"/>
    <mergeCell ref="B3:B4"/>
    <mergeCell ref="C3:C4"/>
    <mergeCell ref="D3:D4"/>
    <mergeCell ref="E3:E4"/>
    <mergeCell ref="F3:F4"/>
  </mergeCells>
  <pageMargins left="0.94291338599999996" right="0.20866141699999999" top="1.2480314960000001" bottom="0.35433070866141703" header="0.31496062992126" footer="0.31496062992126"/>
  <pageSetup paperSize="9" scale="52" orientation="portrait" verticalDpi="3600" r:id="rId1"/>
  <headerFooter>
    <oddHeader>&amp;R&amp;"Arial,Bold"&amp;14</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1"/>
  <dimension ref="A1:G281"/>
  <sheetViews>
    <sheetView workbookViewId="0">
      <selection sqref="A1:F1"/>
    </sheetView>
  </sheetViews>
  <sheetFormatPr defaultColWidth="22.5703125" defaultRowHeight="12.75" x14ac:dyDescent="0.2"/>
  <cols>
    <col min="1" max="1" width="15" style="6" customWidth="1"/>
    <col min="2" max="2" width="46.28515625" style="6" customWidth="1"/>
    <col min="3" max="3" width="26.140625" style="6" customWidth="1"/>
    <col min="4" max="4" width="33.140625" style="6" customWidth="1"/>
    <col min="5" max="5" width="27.7109375" style="6" customWidth="1"/>
    <col min="6" max="6" width="28.7109375" style="6" customWidth="1"/>
    <col min="7" max="16384" width="22.5703125" style="6"/>
  </cols>
  <sheetData>
    <row r="1" spans="1:7" s="164" customFormat="1" ht="56.25" customHeight="1" thickTop="1" x14ac:dyDescent="0.2">
      <c r="A1" s="884" t="str">
        <f>Foundation!A1</f>
        <v>SCHOOL &amp; SKILL CENTER AT BAIKER BALOCHISTAN</v>
      </c>
      <c r="B1" s="885"/>
      <c r="C1" s="885"/>
      <c r="D1" s="885"/>
      <c r="E1" s="885"/>
      <c r="F1" s="885"/>
    </row>
    <row r="2" spans="1:7" s="205" customFormat="1" ht="117" customHeight="1" x14ac:dyDescent="0.2">
      <c r="A2" s="886" t="s">
        <v>497</v>
      </c>
      <c r="B2" s="887"/>
      <c r="C2" s="887"/>
      <c r="D2" s="887"/>
      <c r="E2" s="887"/>
      <c r="F2" s="887"/>
    </row>
    <row r="3" spans="1:7" s="164" customFormat="1" ht="32.25" customHeight="1" x14ac:dyDescent="0.2">
      <c r="A3" s="888" t="s">
        <v>35</v>
      </c>
      <c r="B3" s="861" t="s">
        <v>36</v>
      </c>
      <c r="C3" s="863" t="s">
        <v>5</v>
      </c>
      <c r="D3" s="863" t="s">
        <v>146</v>
      </c>
      <c r="E3" s="863" t="s">
        <v>147</v>
      </c>
      <c r="F3" s="863" t="s">
        <v>148</v>
      </c>
    </row>
    <row r="4" spans="1:7" s="205" customFormat="1" ht="78" customHeight="1" x14ac:dyDescent="0.2">
      <c r="A4" s="888"/>
      <c r="B4" s="861"/>
      <c r="C4" s="863"/>
      <c r="D4" s="863"/>
      <c r="E4" s="863"/>
      <c r="F4" s="863"/>
    </row>
    <row r="5" spans="1:7" s="210" customFormat="1" ht="60" customHeight="1" x14ac:dyDescent="0.3">
      <c r="A5" s="206">
        <v>1</v>
      </c>
      <c r="B5" s="165" t="s">
        <v>149</v>
      </c>
      <c r="C5" s="207" t="s">
        <v>150</v>
      </c>
      <c r="D5" s="208">
        <f>'MC Structure '!E85</f>
        <v>5240.8309969784614</v>
      </c>
      <c r="E5" s="208">
        <f>D5*0.025</f>
        <v>131.02077492446153</v>
      </c>
      <c r="F5" s="209">
        <f>D5+E5</f>
        <v>5371.8517719029232</v>
      </c>
    </row>
    <row r="6" spans="1:7" s="210" customFormat="1" ht="60" customHeight="1" x14ac:dyDescent="0.3">
      <c r="A6" s="206">
        <v>2</v>
      </c>
      <c r="B6" s="165" t="s">
        <v>151</v>
      </c>
      <c r="C6" s="207" t="s">
        <v>9</v>
      </c>
      <c r="D6" s="208">
        <f>'MC Structure '!F85</f>
        <v>23511.974434892312</v>
      </c>
      <c r="E6" s="208">
        <f>D6*0</f>
        <v>0</v>
      </c>
      <c r="F6" s="209">
        <f>D6+E6</f>
        <v>23511.974434892312</v>
      </c>
    </row>
    <row r="7" spans="1:7" s="210" customFormat="1" ht="60" customHeight="1" x14ac:dyDescent="0.3">
      <c r="A7" s="206">
        <v>3</v>
      </c>
      <c r="B7" s="165" t="s">
        <v>152</v>
      </c>
      <c r="C7" s="207" t="s">
        <v>9</v>
      </c>
      <c r="D7" s="208">
        <f>'MC Structure '!G85</f>
        <v>14520.585499600098</v>
      </c>
      <c r="E7" s="208">
        <f>D7*0</f>
        <v>0</v>
      </c>
      <c r="F7" s="209">
        <f>D7+E7</f>
        <v>14520.585499600098</v>
      </c>
    </row>
    <row r="8" spans="1:7" s="210" customFormat="1" ht="60" customHeight="1" x14ac:dyDescent="0.3">
      <c r="A8" s="206">
        <v>4</v>
      </c>
      <c r="B8" s="165" t="s">
        <v>153</v>
      </c>
      <c r="C8" s="207" t="s">
        <v>154</v>
      </c>
      <c r="D8" s="208">
        <f>'MC Structure '!H85</f>
        <v>495963.37968749995</v>
      </c>
      <c r="E8" s="208">
        <f>D8*0</f>
        <v>0</v>
      </c>
      <c r="F8" s="209">
        <f>D8+E8</f>
        <v>495963.37968749995</v>
      </c>
    </row>
    <row r="9" spans="1:7" s="210" customFormat="1" ht="60" customHeight="1" x14ac:dyDescent="0.3">
      <c r="A9" s="206">
        <v>5</v>
      </c>
      <c r="B9" s="165" t="s">
        <v>155</v>
      </c>
      <c r="C9" s="207" t="s">
        <v>156</v>
      </c>
      <c r="D9" s="208">
        <f>'MC Structure '!I85</f>
        <v>45.283061264999994</v>
      </c>
      <c r="E9" s="208">
        <f>D9*0.025</f>
        <v>1.1320765316249999</v>
      </c>
      <c r="F9" s="209">
        <f>D9+E9</f>
        <v>46.415137796624997</v>
      </c>
      <c r="G9" s="210">
        <f>('Material Sumary Building'!F9*1000)/'Summary sheet '!D18</f>
        <v>3.5573670424411059</v>
      </c>
    </row>
    <row r="10" spans="1:7" s="164" customFormat="1" x14ac:dyDescent="0.2">
      <c r="F10" s="164">
        <f>'Material Sumary Retaining Wall '!F9</f>
        <v>4.8651687000000008</v>
      </c>
    </row>
    <row r="11" spans="1:7" s="164" customFormat="1" x14ac:dyDescent="0.2">
      <c r="F11" s="164">
        <f>'Material Sumary Piles '!F9/1000</f>
        <v>12.172891661058298</v>
      </c>
    </row>
    <row r="12" spans="1:7" s="164" customFormat="1" x14ac:dyDescent="0.2">
      <c r="F12" s="211">
        <f>SUM(F9:F11)</f>
        <v>63.453198157683289</v>
      </c>
    </row>
    <row r="13" spans="1:7" s="164" customFormat="1" x14ac:dyDescent="0.2"/>
    <row r="14" spans="1:7" s="164" customFormat="1" x14ac:dyDescent="0.2"/>
    <row r="15" spans="1:7" s="164" customFormat="1" x14ac:dyDescent="0.2">
      <c r="D15" s="164" t="s">
        <v>222</v>
      </c>
    </row>
    <row r="16" spans="1:7" s="164" customFormat="1" x14ac:dyDescent="0.2"/>
    <row r="17" s="164" customFormat="1" x14ac:dyDescent="0.2"/>
    <row r="18" s="164" customFormat="1" x14ac:dyDescent="0.2"/>
    <row r="19" s="164" customFormat="1" x14ac:dyDescent="0.2"/>
    <row r="20" s="164" customFormat="1" x14ac:dyDescent="0.2"/>
    <row r="21" s="164" customFormat="1" x14ac:dyDescent="0.2"/>
    <row r="22" s="164" customFormat="1" x14ac:dyDescent="0.2"/>
    <row r="23" s="164" customFormat="1" x14ac:dyDescent="0.2"/>
    <row r="24" s="164" customFormat="1" x14ac:dyDescent="0.2"/>
    <row r="25" s="164" customFormat="1" x14ac:dyDescent="0.2"/>
    <row r="26" s="164" customFormat="1" x14ac:dyDescent="0.2"/>
    <row r="27" s="164" customFormat="1" x14ac:dyDescent="0.2"/>
    <row r="28" s="164" customFormat="1" x14ac:dyDescent="0.2"/>
    <row r="29" s="164" customFormat="1" x14ac:dyDescent="0.2"/>
    <row r="30" s="164" customFormat="1" x14ac:dyDescent="0.2"/>
    <row r="31" s="164" customFormat="1" x14ac:dyDescent="0.2"/>
    <row r="32" s="164" customFormat="1" x14ac:dyDescent="0.2"/>
    <row r="33" s="164" customFormat="1" x14ac:dyDescent="0.2"/>
    <row r="34" s="164" customFormat="1" x14ac:dyDescent="0.2"/>
    <row r="35" s="164" customFormat="1" x14ac:dyDescent="0.2"/>
    <row r="36" s="164" customFormat="1" x14ac:dyDescent="0.2"/>
    <row r="37" s="164" customFormat="1" x14ac:dyDescent="0.2"/>
    <row r="38" s="164" customFormat="1" x14ac:dyDescent="0.2"/>
    <row r="39" s="164" customFormat="1" x14ac:dyDescent="0.2"/>
    <row r="40" s="164" customFormat="1" x14ac:dyDescent="0.2"/>
    <row r="41" s="164" customFormat="1" x14ac:dyDescent="0.2"/>
    <row r="42" s="164" customFormat="1" x14ac:dyDescent="0.2"/>
    <row r="43" s="164" customFormat="1" x14ac:dyDescent="0.2"/>
    <row r="44" s="164" customFormat="1" x14ac:dyDescent="0.2"/>
    <row r="45" s="164" customFormat="1" x14ac:dyDescent="0.2"/>
    <row r="46" s="164" customFormat="1" x14ac:dyDescent="0.2"/>
    <row r="47" s="164" customFormat="1" x14ac:dyDescent="0.2"/>
    <row r="48" s="164" customFormat="1" x14ac:dyDescent="0.2"/>
    <row r="49" s="164" customFormat="1" x14ac:dyDescent="0.2"/>
    <row r="50" s="164" customFormat="1" x14ac:dyDescent="0.2"/>
    <row r="51" s="164" customFormat="1" x14ac:dyDescent="0.2"/>
    <row r="52" s="164" customFormat="1" x14ac:dyDescent="0.2"/>
    <row r="53" s="164" customFormat="1" x14ac:dyDescent="0.2"/>
    <row r="54" s="164" customFormat="1" x14ac:dyDescent="0.2"/>
    <row r="55" s="164" customFormat="1" x14ac:dyDescent="0.2"/>
    <row r="56" s="164" customFormat="1" x14ac:dyDescent="0.2"/>
    <row r="57" s="164" customFormat="1" x14ac:dyDescent="0.2"/>
    <row r="58" s="164" customFormat="1" x14ac:dyDescent="0.2"/>
    <row r="59" s="164" customFormat="1" x14ac:dyDescent="0.2"/>
    <row r="60" s="164" customFormat="1" x14ac:dyDescent="0.2"/>
    <row r="61" s="164" customFormat="1" x14ac:dyDescent="0.2"/>
    <row r="62" s="164" customFormat="1" x14ac:dyDescent="0.2"/>
    <row r="63" s="164" customFormat="1" x14ac:dyDescent="0.2"/>
    <row r="64" s="164" customFormat="1" x14ac:dyDescent="0.2"/>
    <row r="65" s="164" customFormat="1" x14ac:dyDescent="0.2"/>
    <row r="66" s="164" customFormat="1" x14ac:dyDescent="0.2"/>
    <row r="67" s="164" customFormat="1" x14ac:dyDescent="0.2"/>
    <row r="68" s="164" customFormat="1" x14ac:dyDescent="0.2"/>
    <row r="69" s="164" customFormat="1" x14ac:dyDescent="0.2"/>
    <row r="70" s="164" customFormat="1" x14ac:dyDescent="0.2"/>
    <row r="71" s="164" customFormat="1" x14ac:dyDescent="0.2"/>
    <row r="72" s="164" customFormat="1" x14ac:dyDescent="0.2"/>
    <row r="73" s="164" customFormat="1" x14ac:dyDescent="0.2"/>
    <row r="74" s="164" customFormat="1" x14ac:dyDescent="0.2"/>
    <row r="75" s="164" customFormat="1" x14ac:dyDescent="0.2"/>
    <row r="76" s="164" customFormat="1" x14ac:dyDescent="0.2"/>
    <row r="77" s="164" customFormat="1" x14ac:dyDescent="0.2"/>
    <row r="78" s="164" customFormat="1" x14ac:dyDescent="0.2"/>
    <row r="79" s="164" customFormat="1" x14ac:dyDescent="0.2"/>
    <row r="80" s="164" customFormat="1" x14ac:dyDescent="0.2"/>
    <row r="81" s="164" customFormat="1" x14ac:dyDescent="0.2"/>
    <row r="82" s="164" customFormat="1" x14ac:dyDescent="0.2"/>
    <row r="83" s="164" customFormat="1" x14ac:dyDescent="0.2"/>
    <row r="84" s="164" customFormat="1" x14ac:dyDescent="0.2"/>
    <row r="85" s="164" customFormat="1" x14ac:dyDescent="0.2"/>
    <row r="86" s="164" customFormat="1" x14ac:dyDescent="0.2"/>
    <row r="87" s="164" customFormat="1" x14ac:dyDescent="0.2"/>
    <row r="88" s="164" customFormat="1" x14ac:dyDescent="0.2"/>
    <row r="89" s="164" customFormat="1" x14ac:dyDescent="0.2"/>
    <row r="90" s="164" customFormat="1" x14ac:dyDescent="0.2"/>
    <row r="91" s="164" customFormat="1" x14ac:dyDescent="0.2"/>
    <row r="92" s="164" customFormat="1" x14ac:dyDescent="0.2"/>
    <row r="93" s="164" customFormat="1" x14ac:dyDescent="0.2"/>
    <row r="94" s="164" customFormat="1" x14ac:dyDescent="0.2"/>
    <row r="95" s="164" customFormat="1" x14ac:dyDescent="0.2"/>
    <row r="96" s="164" customFormat="1" x14ac:dyDescent="0.2"/>
    <row r="97" s="164" customFormat="1" x14ac:dyDescent="0.2"/>
    <row r="98" s="164" customFormat="1" x14ac:dyDescent="0.2"/>
    <row r="99" s="164" customFormat="1" x14ac:dyDescent="0.2"/>
    <row r="100" s="164" customFormat="1" x14ac:dyDescent="0.2"/>
    <row r="101" s="164" customFormat="1" x14ac:dyDescent="0.2"/>
    <row r="102" s="164" customFormat="1" x14ac:dyDescent="0.2"/>
    <row r="103" s="164" customFormat="1" x14ac:dyDescent="0.2"/>
    <row r="104" s="164" customFormat="1" x14ac:dyDescent="0.2"/>
    <row r="105" s="164" customFormat="1" x14ac:dyDescent="0.2"/>
    <row r="106" s="164" customFormat="1" x14ac:dyDescent="0.2"/>
    <row r="107" s="164" customFormat="1" x14ac:dyDescent="0.2"/>
    <row r="108" s="164" customFormat="1" x14ac:dyDescent="0.2"/>
    <row r="109" s="164" customFormat="1" x14ac:dyDescent="0.2"/>
    <row r="110" s="164" customFormat="1" x14ac:dyDescent="0.2"/>
    <row r="111" s="164" customFormat="1" x14ac:dyDescent="0.2"/>
    <row r="112" s="164" customFormat="1" x14ac:dyDescent="0.2"/>
    <row r="113" s="164" customFormat="1" x14ac:dyDescent="0.2"/>
    <row r="114" s="164" customFormat="1" x14ac:dyDescent="0.2"/>
    <row r="115" s="164" customFormat="1" x14ac:dyDescent="0.2"/>
    <row r="116" s="164" customFormat="1" x14ac:dyDescent="0.2"/>
    <row r="117" s="164" customFormat="1" x14ac:dyDescent="0.2"/>
    <row r="118" s="164" customFormat="1" x14ac:dyDescent="0.2"/>
    <row r="119" s="164" customFormat="1" x14ac:dyDescent="0.2"/>
    <row r="120" s="164" customFormat="1" x14ac:dyDescent="0.2"/>
    <row r="121" s="164" customFormat="1" x14ac:dyDescent="0.2"/>
    <row r="122" s="164" customFormat="1" x14ac:dyDescent="0.2"/>
    <row r="123" s="164" customFormat="1" x14ac:dyDescent="0.2"/>
    <row r="124" s="164" customFormat="1" x14ac:dyDescent="0.2"/>
    <row r="125" s="164" customFormat="1" x14ac:dyDescent="0.2"/>
    <row r="126" s="164" customFormat="1" x14ac:dyDescent="0.2"/>
    <row r="127" s="164" customFormat="1" x14ac:dyDescent="0.2"/>
    <row r="128" s="164" customFormat="1" x14ac:dyDescent="0.2"/>
    <row r="129" s="164" customFormat="1" x14ac:dyDescent="0.2"/>
    <row r="130" s="164" customFormat="1" x14ac:dyDescent="0.2"/>
    <row r="131" s="164" customFormat="1" x14ac:dyDescent="0.2"/>
    <row r="132" s="164" customFormat="1" x14ac:dyDescent="0.2"/>
    <row r="133" s="164" customFormat="1" x14ac:dyDescent="0.2"/>
    <row r="134" s="164" customFormat="1" x14ac:dyDescent="0.2"/>
    <row r="135" s="164" customFormat="1" x14ac:dyDescent="0.2"/>
    <row r="136" s="164" customFormat="1" x14ac:dyDescent="0.2"/>
    <row r="137" s="164" customFormat="1" x14ac:dyDescent="0.2"/>
    <row r="138" s="164" customFormat="1" x14ac:dyDescent="0.2"/>
    <row r="139" s="164" customFormat="1" x14ac:dyDescent="0.2"/>
    <row r="140" s="164" customFormat="1" x14ac:dyDescent="0.2"/>
    <row r="141" s="164" customFormat="1" x14ac:dyDescent="0.2"/>
    <row r="142" s="164" customFormat="1" x14ac:dyDescent="0.2"/>
    <row r="143" s="164" customFormat="1" x14ac:dyDescent="0.2"/>
    <row r="144" s="164" customFormat="1" x14ac:dyDescent="0.2"/>
    <row r="145" s="164" customFormat="1" x14ac:dyDescent="0.2"/>
    <row r="146" s="164" customFormat="1" x14ac:dyDescent="0.2"/>
    <row r="147" s="164" customFormat="1" x14ac:dyDescent="0.2"/>
    <row r="148" s="164" customFormat="1" x14ac:dyDescent="0.2"/>
    <row r="149" s="164" customFormat="1" x14ac:dyDescent="0.2"/>
    <row r="150" s="164" customFormat="1" x14ac:dyDescent="0.2"/>
    <row r="151" s="164" customFormat="1" x14ac:dyDescent="0.2"/>
    <row r="152" s="164" customFormat="1" x14ac:dyDescent="0.2"/>
    <row r="153" s="164" customFormat="1" x14ac:dyDescent="0.2"/>
    <row r="154" s="164" customFormat="1" x14ac:dyDescent="0.2"/>
    <row r="155" s="164" customFormat="1" x14ac:dyDescent="0.2"/>
    <row r="156" s="164" customFormat="1" x14ac:dyDescent="0.2"/>
    <row r="157" s="164" customFormat="1" x14ac:dyDescent="0.2"/>
    <row r="158" s="164" customFormat="1" x14ac:dyDescent="0.2"/>
    <row r="159" s="164" customFormat="1" x14ac:dyDescent="0.2"/>
    <row r="160" s="164" customFormat="1" x14ac:dyDescent="0.2"/>
    <row r="161" s="164" customFormat="1" x14ac:dyDescent="0.2"/>
    <row r="162" s="164" customFormat="1" x14ac:dyDescent="0.2"/>
    <row r="163" s="164" customFormat="1" x14ac:dyDescent="0.2"/>
    <row r="164" s="164" customFormat="1" x14ac:dyDescent="0.2"/>
    <row r="165" s="164" customFormat="1" x14ac:dyDescent="0.2"/>
    <row r="166" s="164" customFormat="1" x14ac:dyDescent="0.2"/>
    <row r="167" s="164" customFormat="1" x14ac:dyDescent="0.2"/>
    <row r="168" s="164" customFormat="1" x14ac:dyDescent="0.2"/>
    <row r="169" s="164" customFormat="1" x14ac:dyDescent="0.2"/>
    <row r="170" s="164" customFormat="1" x14ac:dyDescent="0.2"/>
    <row r="171" s="164" customFormat="1" x14ac:dyDescent="0.2"/>
    <row r="172" s="164" customFormat="1" x14ac:dyDescent="0.2"/>
    <row r="173" s="164" customFormat="1" x14ac:dyDescent="0.2"/>
    <row r="174" s="164" customFormat="1" x14ac:dyDescent="0.2"/>
    <row r="175" s="164" customFormat="1" x14ac:dyDescent="0.2"/>
    <row r="176" s="164" customFormat="1" x14ac:dyDescent="0.2"/>
    <row r="177" s="164" customFormat="1" x14ac:dyDescent="0.2"/>
    <row r="178" s="164" customFormat="1" x14ac:dyDescent="0.2"/>
    <row r="179" s="164" customFormat="1" x14ac:dyDescent="0.2"/>
    <row r="180" s="164" customFormat="1" x14ac:dyDescent="0.2"/>
    <row r="181" s="164" customFormat="1" x14ac:dyDescent="0.2"/>
    <row r="182" s="164" customFormat="1" x14ac:dyDescent="0.2"/>
    <row r="183" s="164" customFormat="1" x14ac:dyDescent="0.2"/>
    <row r="184" s="164" customFormat="1" x14ac:dyDescent="0.2"/>
    <row r="185" s="164" customFormat="1" x14ac:dyDescent="0.2"/>
    <row r="186" s="164" customFormat="1" x14ac:dyDescent="0.2"/>
    <row r="187" s="164" customFormat="1" x14ac:dyDescent="0.2"/>
    <row r="188" s="164" customFormat="1" x14ac:dyDescent="0.2"/>
    <row r="189" s="164" customFormat="1" x14ac:dyDescent="0.2"/>
    <row r="190" s="164" customFormat="1" x14ac:dyDescent="0.2"/>
    <row r="191" s="164" customFormat="1" x14ac:dyDescent="0.2"/>
    <row r="192" s="164" customFormat="1" x14ac:dyDescent="0.2"/>
    <row r="193" s="164" customFormat="1" x14ac:dyDescent="0.2"/>
    <row r="194" s="164" customFormat="1" x14ac:dyDescent="0.2"/>
    <row r="195" s="164" customFormat="1" x14ac:dyDescent="0.2"/>
    <row r="196" s="164" customFormat="1" x14ac:dyDescent="0.2"/>
    <row r="197" s="164" customFormat="1" x14ac:dyDescent="0.2"/>
    <row r="198" s="164" customFormat="1" x14ac:dyDescent="0.2"/>
    <row r="199" s="164" customFormat="1" x14ac:dyDescent="0.2"/>
    <row r="200" s="164" customFormat="1" x14ac:dyDescent="0.2"/>
    <row r="201" s="164" customFormat="1" x14ac:dyDescent="0.2"/>
    <row r="202" s="164" customFormat="1" x14ac:dyDescent="0.2"/>
    <row r="203" s="164" customFormat="1" x14ac:dyDescent="0.2"/>
    <row r="204" s="164" customFormat="1" x14ac:dyDescent="0.2"/>
    <row r="205" s="164" customFormat="1" x14ac:dyDescent="0.2"/>
    <row r="206" s="164" customFormat="1" x14ac:dyDescent="0.2"/>
    <row r="207" s="164" customFormat="1" x14ac:dyDescent="0.2"/>
    <row r="208" s="164" customFormat="1" x14ac:dyDescent="0.2"/>
    <row r="209" s="164" customFormat="1" x14ac:dyDescent="0.2"/>
    <row r="210" s="164" customFormat="1" x14ac:dyDescent="0.2"/>
    <row r="211" s="164" customFormat="1" x14ac:dyDescent="0.2"/>
    <row r="212" s="164" customFormat="1" x14ac:dyDescent="0.2"/>
    <row r="213" s="164" customFormat="1" x14ac:dyDescent="0.2"/>
    <row r="214" s="164" customFormat="1" x14ac:dyDescent="0.2"/>
    <row r="215" s="164" customFormat="1" x14ac:dyDescent="0.2"/>
    <row r="216" s="164" customFormat="1" x14ac:dyDescent="0.2"/>
    <row r="217" s="164" customFormat="1" x14ac:dyDescent="0.2"/>
    <row r="218" s="164" customFormat="1" x14ac:dyDescent="0.2"/>
    <row r="219" s="164" customFormat="1" x14ac:dyDescent="0.2"/>
    <row r="220" s="164" customFormat="1" x14ac:dyDescent="0.2"/>
    <row r="221" s="164" customFormat="1" x14ac:dyDescent="0.2"/>
    <row r="222" s="164" customFormat="1" x14ac:dyDescent="0.2"/>
    <row r="223" s="164" customFormat="1" x14ac:dyDescent="0.2"/>
    <row r="224" s="164" customFormat="1" x14ac:dyDescent="0.2"/>
    <row r="225" s="164" customFormat="1" x14ac:dyDescent="0.2"/>
    <row r="226" s="164" customFormat="1" x14ac:dyDescent="0.2"/>
    <row r="227" s="164" customFormat="1" x14ac:dyDescent="0.2"/>
    <row r="228" s="164" customFormat="1" x14ac:dyDescent="0.2"/>
    <row r="229" s="164" customFormat="1" x14ac:dyDescent="0.2"/>
    <row r="230" s="164" customFormat="1" x14ac:dyDescent="0.2"/>
    <row r="231" s="164" customFormat="1" x14ac:dyDescent="0.2"/>
    <row r="232" s="164" customFormat="1" x14ac:dyDescent="0.2"/>
    <row r="233" s="164" customFormat="1" x14ac:dyDescent="0.2"/>
    <row r="234" s="164" customFormat="1" x14ac:dyDescent="0.2"/>
    <row r="235" s="164" customFormat="1" x14ac:dyDescent="0.2"/>
    <row r="236" s="164" customFormat="1" x14ac:dyDescent="0.2"/>
    <row r="237" s="164" customFormat="1" x14ac:dyDescent="0.2"/>
    <row r="238" s="164" customFormat="1" x14ac:dyDescent="0.2"/>
    <row r="239" s="164" customFormat="1" x14ac:dyDescent="0.2"/>
    <row r="240" s="164" customFormat="1" x14ac:dyDescent="0.2"/>
    <row r="241" s="164" customFormat="1" x14ac:dyDescent="0.2"/>
    <row r="242" s="164" customFormat="1" x14ac:dyDescent="0.2"/>
    <row r="243" s="164" customFormat="1" x14ac:dyDescent="0.2"/>
    <row r="244" s="164" customFormat="1" x14ac:dyDescent="0.2"/>
    <row r="245" s="164" customFormat="1" x14ac:dyDescent="0.2"/>
    <row r="246" s="164" customFormat="1" x14ac:dyDescent="0.2"/>
    <row r="247" s="164" customFormat="1" x14ac:dyDescent="0.2"/>
    <row r="248" s="164" customFormat="1" x14ac:dyDescent="0.2"/>
    <row r="249" s="164" customFormat="1" x14ac:dyDescent="0.2"/>
    <row r="250" s="164" customFormat="1" x14ac:dyDescent="0.2"/>
    <row r="251" s="164" customFormat="1" x14ac:dyDescent="0.2"/>
    <row r="252" s="164" customFormat="1" x14ac:dyDescent="0.2"/>
    <row r="253" s="164" customFormat="1" x14ac:dyDescent="0.2"/>
    <row r="254" s="164" customFormat="1" x14ac:dyDescent="0.2"/>
    <row r="255" s="164" customFormat="1" x14ac:dyDescent="0.2"/>
    <row r="256" s="164" customFormat="1" x14ac:dyDescent="0.2"/>
    <row r="257" s="164" customFormat="1" x14ac:dyDescent="0.2"/>
    <row r="258" s="164" customFormat="1" x14ac:dyDescent="0.2"/>
    <row r="259" s="164" customFormat="1" x14ac:dyDescent="0.2"/>
    <row r="260" s="164" customFormat="1" x14ac:dyDescent="0.2"/>
    <row r="261" s="164" customFormat="1" x14ac:dyDescent="0.2"/>
    <row r="262" s="27" customFormat="1" x14ac:dyDescent="0.2"/>
    <row r="263" s="27" customFormat="1" x14ac:dyDescent="0.2"/>
    <row r="264" s="27" customFormat="1" x14ac:dyDescent="0.2"/>
    <row r="265" s="27" customFormat="1" x14ac:dyDescent="0.2"/>
    <row r="266" s="27" customFormat="1" x14ac:dyDescent="0.2"/>
    <row r="267" s="27" customFormat="1" x14ac:dyDescent="0.2"/>
    <row r="268" s="27" customFormat="1" x14ac:dyDescent="0.2"/>
    <row r="269" s="27" customFormat="1" x14ac:dyDescent="0.2"/>
    <row r="270" s="27" customFormat="1" x14ac:dyDescent="0.2"/>
    <row r="271" s="27" customFormat="1" x14ac:dyDescent="0.2"/>
    <row r="272" s="27" customFormat="1" x14ac:dyDescent="0.2"/>
    <row r="273" s="27" customFormat="1" x14ac:dyDescent="0.2"/>
    <row r="274" s="27" customFormat="1" x14ac:dyDescent="0.2"/>
    <row r="275" s="27" customFormat="1" x14ac:dyDescent="0.2"/>
    <row r="276" s="27" customFormat="1" x14ac:dyDescent="0.2"/>
    <row r="277" s="27" customFormat="1" x14ac:dyDescent="0.2"/>
    <row r="278" s="27" customFormat="1" x14ac:dyDescent="0.2"/>
    <row r="279" s="27" customFormat="1" x14ac:dyDescent="0.2"/>
    <row r="280" s="27" customFormat="1" x14ac:dyDescent="0.2"/>
    <row r="281" s="27" customFormat="1" x14ac:dyDescent="0.2"/>
  </sheetData>
  <mergeCells count="8">
    <mergeCell ref="A1:F1"/>
    <mergeCell ref="A2:F2"/>
    <mergeCell ref="A3:A4"/>
    <mergeCell ref="B3:B4"/>
    <mergeCell ref="C3:C4"/>
    <mergeCell ref="D3:D4"/>
    <mergeCell ref="E3:E4"/>
    <mergeCell ref="F3:F4"/>
  </mergeCells>
  <pageMargins left="0.94291338599999996" right="0.20866141699999999" top="1.2480314960000001" bottom="0.35433070866141703" header="0.31496062992126" footer="0.31496062992126"/>
  <pageSetup paperSize="9" scale="51" orientation="portrait" verticalDpi="3600" r:id="rId1"/>
  <headerFooter>
    <oddHeader>&amp;R&amp;"Arial,Bold"&amp;14</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K472"/>
  <sheetViews>
    <sheetView workbookViewId="0">
      <selection sqref="A1:G1"/>
    </sheetView>
  </sheetViews>
  <sheetFormatPr defaultRowHeight="12.75" x14ac:dyDescent="0.2"/>
  <cols>
    <col min="1" max="2" width="15.7109375" customWidth="1"/>
    <col min="3" max="3" width="41.7109375" customWidth="1"/>
    <col min="4" max="4" width="18.85546875" customWidth="1"/>
    <col min="5" max="5" width="15.7109375" customWidth="1"/>
    <col min="6" max="6" width="28.5703125" customWidth="1"/>
    <col min="7" max="7" width="21.42578125" customWidth="1"/>
    <col min="11" max="11" width="9.140625" customWidth="1"/>
  </cols>
  <sheetData>
    <row r="1" spans="1:11" s="150" customFormat="1" ht="94.5" customHeight="1" x14ac:dyDescent="0.2">
      <c r="A1" s="895" t="str">
        <f>Foundation!A1</f>
        <v>SCHOOL &amp; SKILL CENTER AT BAIKER BALOCHISTAN</v>
      </c>
      <c r="B1" s="896"/>
      <c r="C1" s="896"/>
      <c r="D1" s="896"/>
      <c r="E1" s="896"/>
      <c r="F1" s="896"/>
      <c r="G1" s="897"/>
    </row>
    <row r="2" spans="1:11" s="194" customFormat="1" ht="48.75" customHeight="1" x14ac:dyDescent="0.2">
      <c r="A2" s="898" t="s">
        <v>196</v>
      </c>
      <c r="B2" s="899"/>
      <c r="C2" s="899"/>
      <c r="D2" s="191" t="s">
        <v>310</v>
      </c>
      <c r="E2" s="192" t="s">
        <v>205</v>
      </c>
      <c r="F2" s="192" t="s">
        <v>249</v>
      </c>
      <c r="G2" s="193" t="s">
        <v>311</v>
      </c>
    </row>
    <row r="3" spans="1:11" s="195" customFormat="1" ht="35.1" customHeight="1" x14ac:dyDescent="0.35">
      <c r="A3" s="889" t="s">
        <v>477</v>
      </c>
      <c r="B3" s="890"/>
      <c r="C3" s="890"/>
      <c r="D3" s="121">
        <f>POOL!L27</f>
        <v>0</v>
      </c>
      <c r="E3" s="122"/>
      <c r="F3" s="123"/>
      <c r="G3" s="124"/>
      <c r="I3" s="462" t="s">
        <v>403</v>
      </c>
      <c r="J3" s="462">
        <v>1157.78</v>
      </c>
      <c r="K3" s="463"/>
    </row>
    <row r="4" spans="1:11" s="195" customFormat="1" ht="35.1" customHeight="1" x14ac:dyDescent="0.35">
      <c r="A4" s="889" t="s">
        <v>309</v>
      </c>
      <c r="B4" s="890"/>
      <c r="C4" s="890"/>
      <c r="D4" s="121">
        <f>'Pil Work '!H7</f>
        <v>1600</v>
      </c>
      <c r="E4" s="122"/>
      <c r="F4" s="499">
        <f>'Pile Work '!F7</f>
        <v>6315070.5937158242</v>
      </c>
      <c r="G4" s="500">
        <f>F4/D4</f>
        <v>3946.9191210723902</v>
      </c>
      <c r="I4" s="462" t="s">
        <v>403</v>
      </c>
      <c r="J4" s="462">
        <v>1157.78</v>
      </c>
      <c r="K4" s="463"/>
    </row>
    <row r="5" spans="1:11" s="195" customFormat="1" ht="35.1" customHeight="1" x14ac:dyDescent="0.35">
      <c r="A5" s="889" t="s">
        <v>277</v>
      </c>
      <c r="B5" s="890"/>
      <c r="C5" s="890"/>
      <c r="D5" s="121">
        <f>'Retaining Wall '!I33</f>
        <v>2424.4</v>
      </c>
      <c r="E5" s="122"/>
      <c r="F5" s="123">
        <f>'Retaining Wall BOQ'!F22</f>
        <v>2840384.2199999997</v>
      </c>
      <c r="G5" s="124">
        <f>F5/D5</f>
        <v>1171.5823378980365</v>
      </c>
      <c r="I5" s="462" t="s">
        <v>402</v>
      </c>
      <c r="J5" s="462">
        <v>1447.2249999999999</v>
      </c>
      <c r="K5" s="463"/>
    </row>
    <row r="6" spans="1:11" s="195" customFormat="1" ht="35.1" customHeight="1" x14ac:dyDescent="0.35">
      <c r="A6" s="889" t="s">
        <v>278</v>
      </c>
      <c r="B6" s="890"/>
      <c r="C6" s="890"/>
      <c r="D6" s="121">
        <f>Foundation!E8</f>
        <v>0</v>
      </c>
      <c r="E6" s="122"/>
      <c r="F6" s="122">
        <f>'BOQ Summary'!C4</f>
        <v>0</v>
      </c>
      <c r="G6" s="124" t="e">
        <f t="shared" ref="G6:G14" si="0">F6/D6</f>
        <v>#DIV/0!</v>
      </c>
      <c r="I6" s="463"/>
      <c r="J6" s="463"/>
      <c r="K6" s="463"/>
    </row>
    <row r="7" spans="1:11" s="196" customFormat="1" ht="35.1" customHeight="1" x14ac:dyDescent="0.35">
      <c r="A7" s="889" t="s">
        <v>246</v>
      </c>
      <c r="B7" s="890"/>
      <c r="C7" s="890"/>
      <c r="D7" s="121">
        <f>BF!E36</f>
        <v>0</v>
      </c>
      <c r="E7" s="122">
        <f>BF!E37</f>
        <v>0</v>
      </c>
      <c r="F7" s="122">
        <f>'BOQ Summary'!C5</f>
        <v>0</v>
      </c>
      <c r="G7" s="124">
        <v>0</v>
      </c>
      <c r="I7" s="464"/>
      <c r="J7" s="464">
        <f>3.14*0.75^2</f>
        <v>1.7662500000000001</v>
      </c>
      <c r="K7" s="464"/>
    </row>
    <row r="8" spans="1:11" s="196" customFormat="1" ht="35.1" customHeight="1" x14ac:dyDescent="0.35">
      <c r="A8" s="889" t="s">
        <v>38</v>
      </c>
      <c r="B8" s="890"/>
      <c r="C8" s="890"/>
      <c r="D8" s="121">
        <f>'School Building'!E39</f>
        <v>8256.86</v>
      </c>
      <c r="E8" s="197">
        <f>'School Building'!E41</f>
        <v>0</v>
      </c>
      <c r="F8" s="122">
        <f>'BOQ Summary'!C6</f>
        <v>30917636.089312501</v>
      </c>
      <c r="G8" s="124">
        <f t="shared" ref="G8:G12" si="1">F8/D8</f>
        <v>3744.4786625075994</v>
      </c>
    </row>
    <row r="9" spans="1:11" s="196" customFormat="1" ht="35.1" customHeight="1" x14ac:dyDescent="0.35">
      <c r="A9" s="889" t="s">
        <v>39</v>
      </c>
      <c r="B9" s="890"/>
      <c r="C9" s="890"/>
      <c r="D9" s="121">
        <f>'STAFF RESIDENCE '!E39</f>
        <v>3705</v>
      </c>
      <c r="E9" s="197">
        <f>'STAFF RESIDENCE '!E40:F40</f>
        <v>0</v>
      </c>
      <c r="F9" s="122">
        <f>'BOQ Summary'!C7</f>
        <v>9683646.0662500001</v>
      </c>
      <c r="G9" s="124">
        <f t="shared" si="1"/>
        <v>2613.6696535087722</v>
      </c>
      <c r="J9" s="196" t="s">
        <v>222</v>
      </c>
    </row>
    <row r="10" spans="1:11" s="196" customFormat="1" ht="35.1" customHeight="1" x14ac:dyDescent="0.35">
      <c r="A10" s="889" t="s">
        <v>118</v>
      </c>
      <c r="B10" s="890"/>
      <c r="C10" s="890"/>
      <c r="D10" s="121">
        <f>Mumty!E26</f>
        <v>340</v>
      </c>
      <c r="E10" s="192"/>
      <c r="F10" s="122">
        <f>'BOQ Summary'!C8</f>
        <v>1208873.0608999999</v>
      </c>
      <c r="G10" s="124">
        <f t="shared" si="1"/>
        <v>3555.5090026470584</v>
      </c>
    </row>
    <row r="11" spans="1:11" s="196" customFormat="1" ht="35.1" customHeight="1" x14ac:dyDescent="0.35">
      <c r="A11" s="889" t="s">
        <v>159</v>
      </c>
      <c r="B11" s="890"/>
      <c r="C11" s="890"/>
      <c r="D11" s="198">
        <f>'UGWT-1'!L10</f>
        <v>71.25</v>
      </c>
      <c r="E11" s="192"/>
      <c r="F11" s="122">
        <f>'BOQ Summary'!C9</f>
        <v>393225.94499999995</v>
      </c>
      <c r="G11" s="124">
        <f>F11/D11</f>
        <v>5518.960631578947</v>
      </c>
    </row>
    <row r="12" spans="1:11" s="196" customFormat="1" ht="35.1" customHeight="1" x14ac:dyDescent="0.35">
      <c r="A12" s="889" t="s">
        <v>476</v>
      </c>
      <c r="B12" s="890"/>
      <c r="C12" s="890"/>
      <c r="D12" s="198"/>
      <c r="E12" s="192"/>
      <c r="F12" s="122">
        <f>'Boq SP Tank'!F16/2</f>
        <v>147024.83462500002</v>
      </c>
      <c r="G12" s="124" t="e">
        <f t="shared" si="1"/>
        <v>#DIV/0!</v>
      </c>
    </row>
    <row r="13" spans="1:11" s="196" customFormat="1" ht="35.1" customHeight="1" x14ac:dyDescent="0.35">
      <c r="A13" s="889" t="s">
        <v>491</v>
      </c>
      <c r="B13" s="890"/>
      <c r="C13" s="890"/>
      <c r="D13" s="198">
        <f>'Septic Tank'!L12</f>
        <v>52.25</v>
      </c>
      <c r="E13" s="450"/>
      <c r="F13" s="122">
        <f>'Boq SP Tank'!F16/2</f>
        <v>147024.83462500002</v>
      </c>
      <c r="G13" s="124">
        <f t="shared" ref="G13" si="2">F13/D13</f>
        <v>2813.8724330143546</v>
      </c>
    </row>
    <row r="14" spans="1:11" s="196" customFormat="1" ht="35.1" customHeight="1" x14ac:dyDescent="0.35">
      <c r="A14" s="889" t="s">
        <v>42</v>
      </c>
      <c r="B14" s="890"/>
      <c r="C14" s="890"/>
      <c r="D14" s="198">
        <f>(OHWT!M13)</f>
        <v>55.25</v>
      </c>
      <c r="E14" s="192"/>
      <c r="F14" s="122">
        <f>'Boq OHWT'!F15</f>
        <v>273988.15575000003</v>
      </c>
      <c r="G14" s="124">
        <f t="shared" si="0"/>
        <v>4959.0616425339376</v>
      </c>
    </row>
    <row r="15" spans="1:11" s="196" customFormat="1" ht="35.1" customHeight="1" x14ac:dyDescent="0.35">
      <c r="A15" s="889" t="s">
        <v>474</v>
      </c>
      <c r="B15" s="890"/>
      <c r="C15" s="890"/>
      <c r="D15" s="121"/>
      <c r="E15" s="192"/>
      <c r="F15" s="122">
        <f>'BOQ RWT'!G16/2</f>
        <v>0</v>
      </c>
      <c r="G15" s="124" t="e">
        <f>F15/D15</f>
        <v>#DIV/0!</v>
      </c>
    </row>
    <row r="16" spans="1:11" s="196" customFormat="1" ht="35.1" customHeight="1" x14ac:dyDescent="0.35">
      <c r="A16" s="889" t="s">
        <v>475</v>
      </c>
      <c r="B16" s="890"/>
      <c r="C16" s="890"/>
      <c r="D16" s="121">
        <f>'HARVESTING TANK '!L11</f>
        <v>567</v>
      </c>
      <c r="E16" s="450"/>
      <c r="F16" s="122">
        <f>'BOQ RWT'!G16/2</f>
        <v>0</v>
      </c>
      <c r="G16" s="124">
        <f>F16/D16</f>
        <v>0</v>
      </c>
    </row>
    <row r="17" spans="1:7" s="196" customFormat="1" ht="35.1" customHeight="1" x14ac:dyDescent="0.25">
      <c r="A17" s="889" t="s">
        <v>250</v>
      </c>
      <c r="B17" s="890"/>
      <c r="C17" s="890"/>
      <c r="D17" s="199">
        <f>SUM(D7:D16)</f>
        <v>13047.61</v>
      </c>
      <c r="E17" s="199">
        <f>SUM(E5:E14)</f>
        <v>0</v>
      </c>
      <c r="F17" s="200">
        <f>SUM(F6:F16)</f>
        <v>42771418.986462504</v>
      </c>
      <c r="G17" s="193">
        <f>F17/D17</f>
        <v>3278.1037283044557</v>
      </c>
    </row>
    <row r="18" spans="1:7" s="196" customFormat="1" ht="35.1" customHeight="1" x14ac:dyDescent="0.25">
      <c r="A18" s="889" t="s">
        <v>329</v>
      </c>
      <c r="B18" s="890"/>
      <c r="C18" s="890"/>
      <c r="D18" s="199">
        <f>D17</f>
        <v>13047.61</v>
      </c>
      <c r="E18" s="199"/>
      <c r="F18" s="200">
        <f>D18*G18</f>
        <v>2870474.2</v>
      </c>
      <c r="G18" s="193">
        <v>220</v>
      </c>
    </row>
    <row r="19" spans="1:7" s="196" customFormat="1" ht="35.1" customHeight="1" x14ac:dyDescent="0.25">
      <c r="A19" s="889" t="s">
        <v>276</v>
      </c>
      <c r="B19" s="890"/>
      <c r="C19" s="890"/>
      <c r="D19" s="891">
        <f>SUM(F3:F16)+F18</f>
        <v>54797348.000178322</v>
      </c>
      <c r="E19" s="891"/>
      <c r="F19" s="891"/>
      <c r="G19" s="892"/>
    </row>
    <row r="20" spans="1:7" s="196" customFormat="1" ht="35.1" customHeight="1" thickBot="1" x14ac:dyDescent="0.3">
      <c r="A20" s="893" t="s">
        <v>330</v>
      </c>
      <c r="B20" s="894"/>
      <c r="C20" s="894"/>
      <c r="D20" s="201">
        <f>D18</f>
        <v>13047.61</v>
      </c>
      <c r="E20" s="201"/>
      <c r="F20" s="202">
        <f>D19</f>
        <v>54797348.000178322</v>
      </c>
      <c r="G20" s="203">
        <f>F20/D20</f>
        <v>4199.7996568090493</v>
      </c>
    </row>
    <row r="21" spans="1:7" s="150" customFormat="1" x14ac:dyDescent="0.2"/>
    <row r="22" spans="1:7" s="150" customFormat="1" x14ac:dyDescent="0.2"/>
    <row r="23" spans="1:7" s="150" customFormat="1" x14ac:dyDescent="0.2"/>
    <row r="24" spans="1:7" s="150" customFormat="1" x14ac:dyDescent="0.2"/>
    <row r="25" spans="1:7" s="150" customFormat="1" ht="20.25" x14ac:dyDescent="0.3">
      <c r="F25" s="204"/>
    </row>
    <row r="26" spans="1:7" s="150" customFormat="1" x14ac:dyDescent="0.2"/>
    <row r="27" spans="1:7" s="150" customFormat="1" x14ac:dyDescent="0.2"/>
    <row r="28" spans="1:7" s="150" customFormat="1" x14ac:dyDescent="0.2"/>
    <row r="29" spans="1:7" s="150" customFormat="1" x14ac:dyDescent="0.2"/>
    <row r="30" spans="1:7" s="150" customFormat="1" x14ac:dyDescent="0.2"/>
    <row r="31" spans="1:7" s="150" customFormat="1" x14ac:dyDescent="0.2"/>
    <row r="32" spans="1:7" s="150" customFormat="1" x14ac:dyDescent="0.2"/>
    <row r="33" s="150" customFormat="1" x14ac:dyDescent="0.2"/>
    <row r="34" s="150" customFormat="1" x14ac:dyDescent="0.2"/>
    <row r="35" s="150" customFormat="1" x14ac:dyDescent="0.2"/>
    <row r="36" s="150" customFormat="1" x14ac:dyDescent="0.2"/>
    <row r="37" s="150" customFormat="1" x14ac:dyDescent="0.2"/>
    <row r="38" s="150" customFormat="1" x14ac:dyDescent="0.2"/>
    <row r="39" s="150" customFormat="1" x14ac:dyDescent="0.2"/>
    <row r="40" s="150" customFormat="1" x14ac:dyDescent="0.2"/>
    <row r="41" s="150" customFormat="1" x14ac:dyDescent="0.2"/>
    <row r="42" s="150" customFormat="1" x14ac:dyDescent="0.2"/>
    <row r="43" s="150" customFormat="1" x14ac:dyDescent="0.2"/>
    <row r="44" s="150" customFormat="1" x14ac:dyDescent="0.2"/>
    <row r="45" s="150" customFormat="1" x14ac:dyDescent="0.2"/>
    <row r="46" s="150" customFormat="1" x14ac:dyDescent="0.2"/>
    <row r="47" s="150" customFormat="1" x14ac:dyDescent="0.2"/>
    <row r="48" s="150" customFormat="1" x14ac:dyDescent="0.2"/>
    <row r="49" s="150" customFormat="1" x14ac:dyDescent="0.2"/>
    <row r="50" s="150" customFormat="1" x14ac:dyDescent="0.2"/>
    <row r="51" s="150" customFormat="1" x14ac:dyDescent="0.2"/>
    <row r="52" s="150" customFormat="1" x14ac:dyDescent="0.2"/>
    <row r="53" s="150" customFormat="1" x14ac:dyDescent="0.2"/>
    <row r="54" s="150" customFormat="1" x14ac:dyDescent="0.2"/>
    <row r="55" s="150" customFormat="1" x14ac:dyDescent="0.2"/>
    <row r="56" s="150" customFormat="1" x14ac:dyDescent="0.2"/>
    <row r="57" s="150" customFormat="1" x14ac:dyDescent="0.2"/>
    <row r="58" s="150" customFormat="1" x14ac:dyDescent="0.2"/>
    <row r="59" s="150" customFormat="1" x14ac:dyDescent="0.2"/>
    <row r="60" s="150" customFormat="1" x14ac:dyDescent="0.2"/>
    <row r="61" s="150" customFormat="1" x14ac:dyDescent="0.2"/>
    <row r="62" s="150" customFormat="1" x14ac:dyDescent="0.2"/>
    <row r="63" s="150" customFormat="1" x14ac:dyDescent="0.2"/>
    <row r="64" s="150" customFormat="1" x14ac:dyDescent="0.2"/>
    <row r="65" s="150" customFormat="1" x14ac:dyDescent="0.2"/>
    <row r="66" s="150" customFormat="1" x14ac:dyDescent="0.2"/>
    <row r="67" s="150" customFormat="1" x14ac:dyDescent="0.2"/>
    <row r="68" s="150" customFormat="1" x14ac:dyDescent="0.2"/>
    <row r="69" s="150" customFormat="1" x14ac:dyDescent="0.2"/>
    <row r="70" s="150" customFormat="1" x14ac:dyDescent="0.2"/>
    <row r="71" s="150" customFormat="1" x14ac:dyDescent="0.2"/>
    <row r="72" s="150" customFormat="1" x14ac:dyDescent="0.2"/>
    <row r="73" s="150" customFormat="1" x14ac:dyDescent="0.2"/>
    <row r="74" s="150" customFormat="1" x14ac:dyDescent="0.2"/>
    <row r="75" s="150" customFormat="1" x14ac:dyDescent="0.2"/>
    <row r="76" s="150" customFormat="1" x14ac:dyDescent="0.2"/>
    <row r="77" s="150" customFormat="1" x14ac:dyDescent="0.2"/>
    <row r="78" s="150" customFormat="1" x14ac:dyDescent="0.2"/>
    <row r="79" s="150" customFormat="1" x14ac:dyDescent="0.2"/>
    <row r="80" s="150" customFormat="1" x14ac:dyDescent="0.2"/>
    <row r="81" s="150" customFormat="1" x14ac:dyDescent="0.2"/>
    <row r="82" s="150" customFormat="1" x14ac:dyDescent="0.2"/>
    <row r="83" s="150" customFormat="1" x14ac:dyDescent="0.2"/>
    <row r="84" s="150" customFormat="1" x14ac:dyDescent="0.2"/>
    <row r="85" s="150" customFormat="1" x14ac:dyDescent="0.2"/>
    <row r="86" s="150" customFormat="1" x14ac:dyDescent="0.2"/>
    <row r="87" s="150" customFormat="1" x14ac:dyDescent="0.2"/>
    <row r="88" s="150" customFormat="1" x14ac:dyDescent="0.2"/>
    <row r="89" s="150" customFormat="1" x14ac:dyDescent="0.2"/>
    <row r="90" s="150" customFormat="1" x14ac:dyDescent="0.2"/>
    <row r="91" s="150" customFormat="1" x14ac:dyDescent="0.2"/>
    <row r="92" s="150" customFormat="1" x14ac:dyDescent="0.2"/>
    <row r="93" s="150" customFormat="1" x14ac:dyDescent="0.2"/>
    <row r="94" s="150" customFormat="1" x14ac:dyDescent="0.2"/>
    <row r="95" s="150" customFormat="1" x14ac:dyDescent="0.2"/>
    <row r="96" s="150" customFormat="1" x14ac:dyDescent="0.2"/>
    <row r="97" s="150" customFormat="1" x14ac:dyDescent="0.2"/>
    <row r="98" s="150" customFormat="1" x14ac:dyDescent="0.2"/>
    <row r="99" s="150" customFormat="1" x14ac:dyDescent="0.2"/>
    <row r="100" s="150" customFormat="1" x14ac:dyDescent="0.2"/>
    <row r="101" s="150" customFormat="1" x14ac:dyDescent="0.2"/>
    <row r="102" s="150" customFormat="1" x14ac:dyDescent="0.2"/>
    <row r="103" s="150" customFormat="1" x14ac:dyDescent="0.2"/>
    <row r="104" s="150" customFormat="1" x14ac:dyDescent="0.2"/>
    <row r="105" s="150" customFormat="1" x14ac:dyDescent="0.2"/>
    <row r="106" s="150" customFormat="1" x14ac:dyDescent="0.2"/>
    <row r="107" s="150" customFormat="1" x14ac:dyDescent="0.2"/>
    <row r="108" s="150" customFormat="1" x14ac:dyDescent="0.2"/>
    <row r="109" s="150" customFormat="1" x14ac:dyDescent="0.2"/>
    <row r="110" s="150" customFormat="1" x14ac:dyDescent="0.2"/>
    <row r="111" s="150" customFormat="1" x14ac:dyDescent="0.2"/>
    <row r="112" s="150" customFormat="1" x14ac:dyDescent="0.2"/>
    <row r="113" s="150" customFormat="1" x14ac:dyDescent="0.2"/>
    <row r="114" s="150" customFormat="1" x14ac:dyDescent="0.2"/>
    <row r="115" s="150" customFormat="1" x14ac:dyDescent="0.2"/>
    <row r="116" s="150" customFormat="1" x14ac:dyDescent="0.2"/>
    <row r="117" s="150" customFormat="1" x14ac:dyDescent="0.2"/>
    <row r="118" s="150" customFormat="1" x14ac:dyDescent="0.2"/>
    <row r="119" s="150" customFormat="1" x14ac:dyDescent="0.2"/>
    <row r="120" s="150" customFormat="1" x14ac:dyDescent="0.2"/>
    <row r="121" s="150" customFormat="1" x14ac:dyDescent="0.2"/>
    <row r="122" s="150" customFormat="1" x14ac:dyDescent="0.2"/>
    <row r="123" s="150" customFormat="1" x14ac:dyDescent="0.2"/>
    <row r="124" s="150" customFormat="1" x14ac:dyDescent="0.2"/>
    <row r="125" s="150" customFormat="1" x14ac:dyDescent="0.2"/>
    <row r="126" s="150" customFormat="1" x14ac:dyDescent="0.2"/>
    <row r="127" s="150" customFormat="1" x14ac:dyDescent="0.2"/>
    <row r="128" s="150" customFormat="1" x14ac:dyDescent="0.2"/>
    <row r="129" s="150" customFormat="1" x14ac:dyDescent="0.2"/>
    <row r="130" s="150" customFormat="1" x14ac:dyDescent="0.2"/>
    <row r="131" s="150" customFormat="1" x14ac:dyDescent="0.2"/>
    <row r="132" s="150" customFormat="1" x14ac:dyDescent="0.2"/>
    <row r="133" s="150" customFormat="1" x14ac:dyDescent="0.2"/>
    <row r="134" s="150" customFormat="1" x14ac:dyDescent="0.2"/>
    <row r="135" s="150" customFormat="1" x14ac:dyDescent="0.2"/>
    <row r="136" s="150" customFormat="1" x14ac:dyDescent="0.2"/>
    <row r="137" s="150" customFormat="1" x14ac:dyDescent="0.2"/>
    <row r="138" s="150" customFormat="1" x14ac:dyDescent="0.2"/>
    <row r="139" s="150" customFormat="1" x14ac:dyDescent="0.2"/>
    <row r="140" s="150" customFormat="1" x14ac:dyDescent="0.2"/>
    <row r="141" s="150" customFormat="1" x14ac:dyDescent="0.2"/>
    <row r="142" s="150" customFormat="1" x14ac:dyDescent="0.2"/>
    <row r="143" s="150" customFormat="1" x14ac:dyDescent="0.2"/>
    <row r="144" s="150" customFormat="1" x14ac:dyDescent="0.2"/>
    <row r="145" s="150" customFormat="1" x14ac:dyDescent="0.2"/>
    <row r="146" s="150" customFormat="1" x14ac:dyDescent="0.2"/>
    <row r="147" s="150" customFormat="1" x14ac:dyDescent="0.2"/>
    <row r="148" s="150" customFormat="1" x14ac:dyDescent="0.2"/>
    <row r="149" s="150" customFormat="1" x14ac:dyDescent="0.2"/>
    <row r="150" s="150" customFormat="1" x14ac:dyDescent="0.2"/>
    <row r="151" s="150" customFormat="1" x14ac:dyDescent="0.2"/>
    <row r="152" s="150" customFormat="1" x14ac:dyDescent="0.2"/>
    <row r="153" s="150" customFormat="1" x14ac:dyDescent="0.2"/>
    <row r="154" s="150" customFormat="1" x14ac:dyDescent="0.2"/>
    <row r="155" s="150" customFormat="1" x14ac:dyDescent="0.2"/>
    <row r="156" s="150" customFormat="1" x14ac:dyDescent="0.2"/>
    <row r="157" s="150" customFormat="1" x14ac:dyDescent="0.2"/>
    <row r="158" s="150" customFormat="1" x14ac:dyDescent="0.2"/>
    <row r="159" s="150" customFormat="1" x14ac:dyDescent="0.2"/>
    <row r="160" s="150" customFormat="1" x14ac:dyDescent="0.2"/>
    <row r="161" s="150" customFormat="1" x14ac:dyDescent="0.2"/>
    <row r="162" s="150" customFormat="1" x14ac:dyDescent="0.2"/>
    <row r="163" s="150" customFormat="1" x14ac:dyDescent="0.2"/>
    <row r="164" s="150" customFormat="1" x14ac:dyDescent="0.2"/>
    <row r="165" s="150" customFormat="1" x14ac:dyDescent="0.2"/>
    <row r="166" s="150" customFormat="1" x14ac:dyDescent="0.2"/>
    <row r="167" s="150" customFormat="1" x14ac:dyDescent="0.2"/>
    <row r="168" s="150" customFormat="1" x14ac:dyDescent="0.2"/>
    <row r="169" s="150" customFormat="1" x14ac:dyDescent="0.2"/>
    <row r="170" s="150" customFormat="1" x14ac:dyDescent="0.2"/>
    <row r="171" s="150" customFormat="1" x14ac:dyDescent="0.2"/>
    <row r="172" s="150" customFormat="1" x14ac:dyDescent="0.2"/>
    <row r="173" s="150" customFormat="1" x14ac:dyDescent="0.2"/>
    <row r="174" s="150" customFormat="1" x14ac:dyDescent="0.2"/>
    <row r="175" s="150" customFormat="1" x14ac:dyDescent="0.2"/>
    <row r="176" s="150" customFormat="1" x14ac:dyDescent="0.2"/>
    <row r="177" s="150" customFormat="1" x14ac:dyDescent="0.2"/>
    <row r="178" s="150" customFormat="1" x14ac:dyDescent="0.2"/>
    <row r="179" s="150" customFormat="1" x14ac:dyDescent="0.2"/>
    <row r="180" s="150" customFormat="1" x14ac:dyDescent="0.2"/>
    <row r="181" s="150" customFormat="1" x14ac:dyDescent="0.2"/>
    <row r="182" s="150" customFormat="1" x14ac:dyDescent="0.2"/>
    <row r="183" s="150" customFormat="1" x14ac:dyDescent="0.2"/>
    <row r="184" s="150" customFormat="1" x14ac:dyDescent="0.2"/>
    <row r="185" s="150" customFormat="1" x14ac:dyDescent="0.2"/>
    <row r="186" s="150" customFormat="1" x14ac:dyDescent="0.2"/>
    <row r="187" s="150" customFormat="1" x14ac:dyDescent="0.2"/>
    <row r="188" s="150" customFormat="1" x14ac:dyDescent="0.2"/>
    <row r="189" s="150" customFormat="1" x14ac:dyDescent="0.2"/>
    <row r="190" s="150" customFormat="1" x14ac:dyDescent="0.2"/>
    <row r="191" s="150" customFormat="1" x14ac:dyDescent="0.2"/>
    <row r="192" s="150" customFormat="1" x14ac:dyDescent="0.2"/>
    <row r="193" s="150" customFormat="1" x14ac:dyDescent="0.2"/>
    <row r="194" s="150" customFormat="1" x14ac:dyDescent="0.2"/>
    <row r="195" s="150" customFormat="1" x14ac:dyDescent="0.2"/>
    <row r="196" s="150" customFormat="1" x14ac:dyDescent="0.2"/>
    <row r="197" s="150" customFormat="1" x14ac:dyDescent="0.2"/>
    <row r="198" s="150" customFormat="1" x14ac:dyDescent="0.2"/>
    <row r="199" s="150" customFormat="1" x14ac:dyDescent="0.2"/>
    <row r="200" s="150" customFormat="1" x14ac:dyDescent="0.2"/>
    <row r="201" s="150" customFormat="1" x14ac:dyDescent="0.2"/>
    <row r="202" s="150" customFormat="1" x14ac:dyDescent="0.2"/>
    <row r="203" s="150" customFormat="1" x14ac:dyDescent="0.2"/>
    <row r="204" s="150" customFormat="1" x14ac:dyDescent="0.2"/>
    <row r="205" s="150" customFormat="1" x14ac:dyDescent="0.2"/>
    <row r="206" s="150" customFormat="1" x14ac:dyDescent="0.2"/>
    <row r="207" s="150" customFormat="1" x14ac:dyDescent="0.2"/>
    <row r="208" s="150" customFormat="1" x14ac:dyDescent="0.2"/>
    <row r="209" s="150" customFormat="1" x14ac:dyDescent="0.2"/>
    <row r="210" s="150" customFormat="1" x14ac:dyDescent="0.2"/>
    <row r="211" s="150" customFormat="1" x14ac:dyDescent="0.2"/>
    <row r="212" s="150" customFormat="1" x14ac:dyDescent="0.2"/>
    <row r="213" s="150" customFormat="1" x14ac:dyDescent="0.2"/>
    <row r="214" s="150" customFormat="1" x14ac:dyDescent="0.2"/>
    <row r="215" s="150" customFormat="1" x14ac:dyDescent="0.2"/>
    <row r="216" s="150" customFormat="1" x14ac:dyDescent="0.2"/>
    <row r="217" s="150" customFormat="1" x14ac:dyDescent="0.2"/>
    <row r="218" s="150" customFormat="1" x14ac:dyDescent="0.2"/>
    <row r="219" s="150" customFormat="1" x14ac:dyDescent="0.2"/>
    <row r="220" s="150" customFormat="1" x14ac:dyDescent="0.2"/>
    <row r="221" s="150" customFormat="1" x14ac:dyDescent="0.2"/>
    <row r="222" s="150" customFormat="1" x14ac:dyDescent="0.2"/>
    <row r="223" s="150" customFormat="1" x14ac:dyDescent="0.2"/>
    <row r="224" s="150" customFormat="1" x14ac:dyDescent="0.2"/>
    <row r="225" s="150" customFormat="1" x14ac:dyDescent="0.2"/>
    <row r="226" s="150" customFormat="1" x14ac:dyDescent="0.2"/>
    <row r="227" s="150" customFormat="1" x14ac:dyDescent="0.2"/>
    <row r="228" s="150" customFormat="1" x14ac:dyDescent="0.2"/>
    <row r="229" s="150" customFormat="1" x14ac:dyDescent="0.2"/>
    <row r="230" s="150" customFormat="1" x14ac:dyDescent="0.2"/>
    <row r="231" s="150" customFormat="1" x14ac:dyDescent="0.2"/>
    <row r="232" s="150" customFormat="1" x14ac:dyDescent="0.2"/>
    <row r="233" s="150" customFormat="1" x14ac:dyDescent="0.2"/>
    <row r="234" s="150" customFormat="1" x14ac:dyDescent="0.2"/>
    <row r="235" s="150" customFormat="1" x14ac:dyDescent="0.2"/>
    <row r="236" s="150" customFormat="1" x14ac:dyDescent="0.2"/>
    <row r="237" s="150" customFormat="1" x14ac:dyDescent="0.2"/>
    <row r="238" s="150" customFormat="1" x14ac:dyDescent="0.2"/>
    <row r="239" s="150" customFormat="1" x14ac:dyDescent="0.2"/>
    <row r="240" s="150" customFormat="1" x14ac:dyDescent="0.2"/>
    <row r="241" s="150" customFormat="1" x14ac:dyDescent="0.2"/>
    <row r="242" s="150" customFormat="1" x14ac:dyDescent="0.2"/>
    <row r="243" s="150" customFormat="1" x14ac:dyDescent="0.2"/>
    <row r="244" s="150" customFormat="1" x14ac:dyDescent="0.2"/>
    <row r="245" s="150" customFormat="1" x14ac:dyDescent="0.2"/>
    <row r="246" s="150" customFormat="1" x14ac:dyDescent="0.2"/>
    <row r="247" s="150" customFormat="1" x14ac:dyDescent="0.2"/>
    <row r="248" s="150" customFormat="1" x14ac:dyDescent="0.2"/>
    <row r="249" s="150" customFormat="1" x14ac:dyDescent="0.2"/>
    <row r="250" s="150" customFormat="1" x14ac:dyDescent="0.2"/>
    <row r="251" s="150" customFormat="1" x14ac:dyDescent="0.2"/>
    <row r="252" s="150" customFormat="1" x14ac:dyDescent="0.2"/>
    <row r="253" s="150" customFormat="1" x14ac:dyDescent="0.2"/>
    <row r="254" s="150" customFormat="1" x14ac:dyDescent="0.2"/>
    <row r="255" s="150" customFormat="1" x14ac:dyDescent="0.2"/>
    <row r="256" s="150" customFormat="1" x14ac:dyDescent="0.2"/>
    <row r="257" s="150" customFormat="1" x14ac:dyDescent="0.2"/>
    <row r="258" s="150" customFormat="1" x14ac:dyDescent="0.2"/>
    <row r="259" s="150" customFormat="1" x14ac:dyDescent="0.2"/>
    <row r="260" s="150" customFormat="1" x14ac:dyDescent="0.2"/>
    <row r="261" s="150" customFormat="1" x14ac:dyDescent="0.2"/>
    <row r="262" s="150" customFormat="1" x14ac:dyDescent="0.2"/>
    <row r="263" s="150" customFormat="1" x14ac:dyDescent="0.2"/>
    <row r="264" s="120" customFormat="1" x14ac:dyDescent="0.2"/>
    <row r="265" s="120" customFormat="1" x14ac:dyDescent="0.2"/>
    <row r="266" s="120" customFormat="1" x14ac:dyDescent="0.2"/>
    <row r="267" s="120" customFormat="1" x14ac:dyDescent="0.2"/>
    <row r="268" s="120" customFormat="1" x14ac:dyDescent="0.2"/>
    <row r="269" s="120" customFormat="1" x14ac:dyDescent="0.2"/>
    <row r="270" s="120" customFormat="1" x14ac:dyDescent="0.2"/>
    <row r="271" s="120" customFormat="1" x14ac:dyDescent="0.2"/>
    <row r="272" s="120" customFormat="1" x14ac:dyDescent="0.2"/>
    <row r="273" s="120" customFormat="1" x14ac:dyDescent="0.2"/>
    <row r="274" s="120" customFormat="1" x14ac:dyDescent="0.2"/>
    <row r="275" s="120" customFormat="1" x14ac:dyDescent="0.2"/>
    <row r="276" s="120" customFormat="1" x14ac:dyDescent="0.2"/>
    <row r="277" s="120" customFormat="1" x14ac:dyDescent="0.2"/>
    <row r="278" s="120" customFormat="1" x14ac:dyDescent="0.2"/>
    <row r="279" s="120" customFormat="1" x14ac:dyDescent="0.2"/>
    <row r="280" s="120" customFormat="1" x14ac:dyDescent="0.2"/>
    <row r="281" s="120" customFormat="1" x14ac:dyDescent="0.2"/>
    <row r="282" s="120" customFormat="1" x14ac:dyDescent="0.2"/>
    <row r="283" s="120" customFormat="1" x14ac:dyDescent="0.2"/>
    <row r="284" s="120" customFormat="1" x14ac:dyDescent="0.2"/>
    <row r="285" s="120" customFormat="1" x14ac:dyDescent="0.2"/>
    <row r="286" s="120" customFormat="1" x14ac:dyDescent="0.2"/>
    <row r="287" s="120" customFormat="1" x14ac:dyDescent="0.2"/>
    <row r="288" s="120" customFormat="1" x14ac:dyDescent="0.2"/>
    <row r="289" s="120" customFormat="1" x14ac:dyDescent="0.2"/>
    <row r="290" s="120" customFormat="1" x14ac:dyDescent="0.2"/>
    <row r="291" s="120" customFormat="1" x14ac:dyDescent="0.2"/>
    <row r="292" s="120" customFormat="1" x14ac:dyDescent="0.2"/>
    <row r="293" s="120" customFormat="1" x14ac:dyDescent="0.2"/>
    <row r="294" s="120" customFormat="1" x14ac:dyDescent="0.2"/>
    <row r="295" s="120" customFormat="1" x14ac:dyDescent="0.2"/>
    <row r="296" s="120" customFormat="1" x14ac:dyDescent="0.2"/>
    <row r="297" s="120" customFormat="1" x14ac:dyDescent="0.2"/>
    <row r="298" s="120" customFormat="1" x14ac:dyDescent="0.2"/>
    <row r="299" s="120" customFormat="1" x14ac:dyDescent="0.2"/>
    <row r="300" s="120" customFormat="1" x14ac:dyDescent="0.2"/>
    <row r="301" s="120" customFormat="1" x14ac:dyDescent="0.2"/>
    <row r="302" s="120" customFormat="1" x14ac:dyDescent="0.2"/>
    <row r="303" s="120" customFormat="1" x14ac:dyDescent="0.2"/>
    <row r="304" s="120" customFormat="1" x14ac:dyDescent="0.2"/>
    <row r="305" s="120" customFormat="1" x14ac:dyDescent="0.2"/>
    <row r="306" s="120" customFormat="1" x14ac:dyDescent="0.2"/>
    <row r="307" s="120" customFormat="1" x14ac:dyDescent="0.2"/>
    <row r="308" s="120" customFormat="1" x14ac:dyDescent="0.2"/>
    <row r="309" s="120" customFormat="1" x14ac:dyDescent="0.2"/>
    <row r="310" s="120" customFormat="1" x14ac:dyDescent="0.2"/>
    <row r="311" s="120" customFormat="1" x14ac:dyDescent="0.2"/>
    <row r="312" s="120" customFormat="1" x14ac:dyDescent="0.2"/>
    <row r="313" s="120" customFormat="1" x14ac:dyDescent="0.2"/>
    <row r="314" s="120" customFormat="1" x14ac:dyDescent="0.2"/>
    <row r="315" s="120" customFormat="1" x14ac:dyDescent="0.2"/>
    <row r="316" s="120" customFormat="1" x14ac:dyDescent="0.2"/>
    <row r="317" s="120" customFormat="1" x14ac:dyDescent="0.2"/>
    <row r="318" s="120" customFormat="1" x14ac:dyDescent="0.2"/>
    <row r="319" s="120" customFormat="1" x14ac:dyDescent="0.2"/>
    <row r="320" s="120" customFormat="1" x14ac:dyDescent="0.2"/>
    <row r="321" s="120" customFormat="1" x14ac:dyDescent="0.2"/>
    <row r="322" s="120" customFormat="1" x14ac:dyDescent="0.2"/>
    <row r="323" s="120" customFormat="1" x14ac:dyDescent="0.2"/>
    <row r="324" s="120" customFormat="1" x14ac:dyDescent="0.2"/>
    <row r="325" s="120" customFormat="1" x14ac:dyDescent="0.2"/>
    <row r="326" s="120" customFormat="1" x14ac:dyDescent="0.2"/>
    <row r="327" s="120" customFormat="1" x14ac:dyDescent="0.2"/>
    <row r="328" s="120" customFormat="1" x14ac:dyDescent="0.2"/>
    <row r="329" s="120" customFormat="1" x14ac:dyDescent="0.2"/>
    <row r="330" s="120" customFormat="1" x14ac:dyDescent="0.2"/>
    <row r="331" s="120" customFormat="1" x14ac:dyDescent="0.2"/>
    <row r="332" s="120" customFormat="1" x14ac:dyDescent="0.2"/>
    <row r="333" s="120" customFormat="1" x14ac:dyDescent="0.2"/>
    <row r="334" s="120" customFormat="1" x14ac:dyDescent="0.2"/>
    <row r="335" s="120" customFormat="1" x14ac:dyDescent="0.2"/>
    <row r="336" s="120" customFormat="1" x14ac:dyDescent="0.2"/>
    <row r="337" s="120" customFormat="1" x14ac:dyDescent="0.2"/>
    <row r="338" s="120" customFormat="1" x14ac:dyDescent="0.2"/>
    <row r="339" s="120" customFormat="1" x14ac:dyDescent="0.2"/>
    <row r="340" s="120" customFormat="1" x14ac:dyDescent="0.2"/>
    <row r="341" s="120" customFormat="1" x14ac:dyDescent="0.2"/>
    <row r="342" s="120" customFormat="1" x14ac:dyDescent="0.2"/>
    <row r="343" s="120" customFormat="1" x14ac:dyDescent="0.2"/>
    <row r="344" s="120" customFormat="1" x14ac:dyDescent="0.2"/>
    <row r="345" s="120" customFormat="1" x14ac:dyDescent="0.2"/>
    <row r="346" s="120" customFormat="1" x14ac:dyDescent="0.2"/>
    <row r="347" s="120" customFormat="1" x14ac:dyDescent="0.2"/>
    <row r="348" s="120" customFormat="1" x14ac:dyDescent="0.2"/>
    <row r="349" s="120" customFormat="1" x14ac:dyDescent="0.2"/>
    <row r="350" s="120" customFormat="1" x14ac:dyDescent="0.2"/>
    <row r="351" s="120" customFormat="1" x14ac:dyDescent="0.2"/>
    <row r="352" s="120" customFormat="1" x14ac:dyDescent="0.2"/>
    <row r="353" s="120" customFormat="1" x14ac:dyDescent="0.2"/>
    <row r="354" s="120" customFormat="1" x14ac:dyDescent="0.2"/>
    <row r="355" s="120" customFormat="1" x14ac:dyDescent="0.2"/>
    <row r="356" s="120" customFormat="1" x14ac:dyDescent="0.2"/>
    <row r="357" s="120" customFormat="1" x14ac:dyDescent="0.2"/>
    <row r="358" s="120" customFormat="1" x14ac:dyDescent="0.2"/>
    <row r="359" s="120" customFormat="1" x14ac:dyDescent="0.2"/>
    <row r="360" s="120" customFormat="1" x14ac:dyDescent="0.2"/>
    <row r="361" s="120" customFormat="1" x14ac:dyDescent="0.2"/>
    <row r="362" s="120" customFormat="1" x14ac:dyDescent="0.2"/>
    <row r="363" s="120" customFormat="1" x14ac:dyDescent="0.2"/>
    <row r="364" s="120" customFormat="1" x14ac:dyDescent="0.2"/>
    <row r="365" s="120" customFormat="1" x14ac:dyDescent="0.2"/>
    <row r="366" s="120" customFormat="1" x14ac:dyDescent="0.2"/>
    <row r="367" s="120" customFormat="1" x14ac:dyDescent="0.2"/>
    <row r="368" s="120" customFormat="1" x14ac:dyDescent="0.2"/>
    <row r="369" s="120" customFormat="1" x14ac:dyDescent="0.2"/>
    <row r="370" s="120" customFormat="1" x14ac:dyDescent="0.2"/>
    <row r="371" s="120" customFormat="1" x14ac:dyDescent="0.2"/>
    <row r="372" s="120" customFormat="1" x14ac:dyDescent="0.2"/>
    <row r="373" s="120" customFormat="1" x14ac:dyDescent="0.2"/>
    <row r="374" s="120" customFormat="1" x14ac:dyDescent="0.2"/>
    <row r="375" s="120" customFormat="1" x14ac:dyDescent="0.2"/>
    <row r="376" s="120" customFormat="1" x14ac:dyDescent="0.2"/>
    <row r="377" s="120" customFormat="1" x14ac:dyDescent="0.2"/>
    <row r="378" s="120" customFormat="1" x14ac:dyDescent="0.2"/>
    <row r="379" s="120" customFormat="1" x14ac:dyDescent="0.2"/>
    <row r="380" s="120" customFormat="1" x14ac:dyDescent="0.2"/>
    <row r="381" s="120" customFormat="1" x14ac:dyDescent="0.2"/>
    <row r="382" s="120" customFormat="1" x14ac:dyDescent="0.2"/>
    <row r="383" s="120" customFormat="1" x14ac:dyDescent="0.2"/>
    <row r="384" s="120" customFormat="1" x14ac:dyDescent="0.2"/>
    <row r="385" s="120" customFormat="1" x14ac:dyDescent="0.2"/>
    <row r="386" s="120" customFormat="1" x14ac:dyDescent="0.2"/>
    <row r="387" s="120" customFormat="1" x14ac:dyDescent="0.2"/>
    <row r="388" s="120" customFormat="1" x14ac:dyDescent="0.2"/>
    <row r="389" s="120" customFormat="1" x14ac:dyDescent="0.2"/>
    <row r="390" s="120" customFormat="1" x14ac:dyDescent="0.2"/>
    <row r="391" s="120" customFormat="1" x14ac:dyDescent="0.2"/>
    <row r="392" s="120" customFormat="1" x14ac:dyDescent="0.2"/>
    <row r="393" s="120" customFormat="1" x14ac:dyDescent="0.2"/>
    <row r="394" s="120" customFormat="1" x14ac:dyDescent="0.2"/>
    <row r="395" s="120" customFormat="1" x14ac:dyDescent="0.2"/>
    <row r="396" s="120" customFormat="1" x14ac:dyDescent="0.2"/>
    <row r="397" s="120" customFormat="1" x14ac:dyDescent="0.2"/>
    <row r="398" s="120" customFormat="1" x14ac:dyDescent="0.2"/>
    <row r="399" s="120" customFormat="1" x14ac:dyDescent="0.2"/>
    <row r="400" s="120" customFormat="1" x14ac:dyDescent="0.2"/>
    <row r="401" s="120" customFormat="1" x14ac:dyDescent="0.2"/>
    <row r="402" s="120" customFormat="1" x14ac:dyDescent="0.2"/>
    <row r="403" s="120" customFormat="1" x14ac:dyDescent="0.2"/>
    <row r="404" s="120" customFormat="1" x14ac:dyDescent="0.2"/>
    <row r="405" s="120" customFormat="1" x14ac:dyDescent="0.2"/>
    <row r="406" s="120" customFormat="1" x14ac:dyDescent="0.2"/>
    <row r="407" s="120" customFormat="1" x14ac:dyDescent="0.2"/>
    <row r="408" s="120" customFormat="1" x14ac:dyDescent="0.2"/>
    <row r="409" s="120" customFormat="1" x14ac:dyDescent="0.2"/>
    <row r="410" s="120" customFormat="1" x14ac:dyDescent="0.2"/>
    <row r="411" s="120" customFormat="1" x14ac:dyDescent="0.2"/>
    <row r="412" s="120" customFormat="1" x14ac:dyDescent="0.2"/>
    <row r="413" s="120" customFormat="1" x14ac:dyDescent="0.2"/>
    <row r="414" s="120" customFormat="1" x14ac:dyDescent="0.2"/>
    <row r="415" s="120" customFormat="1" x14ac:dyDescent="0.2"/>
    <row r="416" s="120" customFormat="1" x14ac:dyDescent="0.2"/>
    <row r="417" s="120" customFormat="1" x14ac:dyDescent="0.2"/>
    <row r="418" s="120" customFormat="1" x14ac:dyDescent="0.2"/>
    <row r="419" s="120" customFormat="1" x14ac:dyDescent="0.2"/>
    <row r="420" s="120" customFormat="1" x14ac:dyDescent="0.2"/>
    <row r="421" s="120" customFormat="1" x14ac:dyDescent="0.2"/>
    <row r="422" s="120" customFormat="1" x14ac:dyDescent="0.2"/>
    <row r="423" s="120" customFormat="1" x14ac:dyDescent="0.2"/>
    <row r="424" s="120" customFormat="1" x14ac:dyDescent="0.2"/>
    <row r="425" s="120" customFormat="1" x14ac:dyDescent="0.2"/>
    <row r="426" s="120" customFormat="1" x14ac:dyDescent="0.2"/>
    <row r="427" s="120" customFormat="1" x14ac:dyDescent="0.2"/>
    <row r="428" s="120" customFormat="1" x14ac:dyDescent="0.2"/>
    <row r="429" s="120" customFormat="1" x14ac:dyDescent="0.2"/>
    <row r="430" s="120" customFormat="1" x14ac:dyDescent="0.2"/>
    <row r="431" s="120" customFormat="1" x14ac:dyDescent="0.2"/>
    <row r="432" s="120" customFormat="1" x14ac:dyDescent="0.2"/>
    <row r="433" s="120" customFormat="1" x14ac:dyDescent="0.2"/>
    <row r="434" s="120" customFormat="1" x14ac:dyDescent="0.2"/>
    <row r="435" s="120" customFormat="1" x14ac:dyDescent="0.2"/>
    <row r="436" s="120" customFormat="1" x14ac:dyDescent="0.2"/>
    <row r="437" s="120" customFormat="1" x14ac:dyDescent="0.2"/>
    <row r="438" s="120" customFormat="1" x14ac:dyDescent="0.2"/>
    <row r="439" s="120" customFormat="1" x14ac:dyDescent="0.2"/>
    <row r="440" s="120" customFormat="1" x14ac:dyDescent="0.2"/>
    <row r="441" s="120" customFormat="1" x14ac:dyDescent="0.2"/>
    <row r="442" s="120" customFormat="1" x14ac:dyDescent="0.2"/>
    <row r="443" s="120" customFormat="1" x14ac:dyDescent="0.2"/>
    <row r="444" s="120" customFormat="1" x14ac:dyDescent="0.2"/>
    <row r="445" s="120" customFormat="1" x14ac:dyDescent="0.2"/>
    <row r="446" s="120" customFormat="1" x14ac:dyDescent="0.2"/>
    <row r="447" s="120" customFormat="1" x14ac:dyDescent="0.2"/>
    <row r="448" s="120" customFormat="1" x14ac:dyDescent="0.2"/>
    <row r="449" s="120" customFormat="1" x14ac:dyDescent="0.2"/>
    <row r="450" s="120" customFormat="1" x14ac:dyDescent="0.2"/>
    <row r="451" s="120" customFormat="1" x14ac:dyDescent="0.2"/>
    <row r="452" s="120" customFormat="1" x14ac:dyDescent="0.2"/>
    <row r="453" s="120" customFormat="1" x14ac:dyDescent="0.2"/>
    <row r="454" s="120" customFormat="1" x14ac:dyDescent="0.2"/>
    <row r="455" s="120" customFormat="1" x14ac:dyDescent="0.2"/>
    <row r="456" s="120" customFormat="1" x14ac:dyDescent="0.2"/>
    <row r="457" s="120" customFormat="1" x14ac:dyDescent="0.2"/>
    <row r="458" s="120" customFormat="1" x14ac:dyDescent="0.2"/>
    <row r="459" s="120" customFormat="1" x14ac:dyDescent="0.2"/>
    <row r="460" s="120" customFormat="1" x14ac:dyDescent="0.2"/>
    <row r="461" s="120" customFormat="1" x14ac:dyDescent="0.2"/>
    <row r="462" s="120" customFormat="1" x14ac:dyDescent="0.2"/>
    <row r="463" s="120" customFormat="1" x14ac:dyDescent="0.2"/>
    <row r="464" s="120" customFormat="1" x14ac:dyDescent="0.2"/>
    <row r="465" s="120" customFormat="1" x14ac:dyDescent="0.2"/>
    <row r="466" s="120" customFormat="1" x14ac:dyDescent="0.2"/>
    <row r="467" s="120" customFormat="1" x14ac:dyDescent="0.2"/>
    <row r="468" s="120" customFormat="1" x14ac:dyDescent="0.2"/>
    <row r="469" s="120" customFormat="1" x14ac:dyDescent="0.2"/>
    <row r="470" s="120" customFormat="1" x14ac:dyDescent="0.2"/>
    <row r="471" s="120" customFormat="1" x14ac:dyDescent="0.2"/>
    <row r="472" s="120" customFormat="1" x14ac:dyDescent="0.2"/>
  </sheetData>
  <mergeCells count="21">
    <mergeCell ref="A20:C20"/>
    <mergeCell ref="A1:G1"/>
    <mergeCell ref="A17:C17"/>
    <mergeCell ref="A11:C11"/>
    <mergeCell ref="A15:C15"/>
    <mergeCell ref="A14:C14"/>
    <mergeCell ref="A2:C2"/>
    <mergeCell ref="A7:C7"/>
    <mergeCell ref="A8:C8"/>
    <mergeCell ref="A9:C9"/>
    <mergeCell ref="A10:C10"/>
    <mergeCell ref="A6:C6"/>
    <mergeCell ref="A5:C5"/>
    <mergeCell ref="A12:C12"/>
    <mergeCell ref="A3:C3"/>
    <mergeCell ref="A4:C4"/>
    <mergeCell ref="A19:C19"/>
    <mergeCell ref="A13:C13"/>
    <mergeCell ref="A16:C16"/>
    <mergeCell ref="D19:G19"/>
    <mergeCell ref="A18:C18"/>
  </mergeCells>
  <pageMargins left="0.7" right="0.7" top="0.75" bottom="0.75" header="0.3" footer="0.3"/>
  <pageSetup scale="6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S68"/>
  <sheetViews>
    <sheetView workbookViewId="0">
      <selection sqref="A1:E1"/>
    </sheetView>
  </sheetViews>
  <sheetFormatPr defaultRowHeight="16.5" x14ac:dyDescent="0.2"/>
  <cols>
    <col min="1" max="1" width="34.5703125" style="519" customWidth="1"/>
    <col min="2" max="2" width="21.42578125" style="519" customWidth="1"/>
    <col min="3" max="3" width="18.140625" style="519" customWidth="1"/>
    <col min="4" max="4" width="9.28515625" style="519" bestFit="1" customWidth="1"/>
    <col min="5" max="5" width="25.28515625" style="520" customWidth="1"/>
    <col min="6" max="6" width="9.140625" style="519"/>
    <col min="7" max="7" width="20.85546875" style="520" customWidth="1"/>
    <col min="8" max="8" width="9.140625" style="519"/>
    <col min="9" max="9" width="22.85546875" style="520" customWidth="1"/>
    <col min="10" max="10" width="9.140625" style="519"/>
    <col min="11" max="11" width="20.85546875" style="520" customWidth="1"/>
    <col min="12" max="16384" width="9.140625" style="519"/>
  </cols>
  <sheetData>
    <row r="1" spans="1:8" ht="49.5" customHeight="1" x14ac:dyDescent="0.2">
      <c r="A1" s="901" t="str">
        <f>Foundation!A1</f>
        <v>SCHOOL &amp; SKILL CENTER AT BAIKER BALOCHISTAN</v>
      </c>
      <c r="B1" s="901"/>
      <c r="C1" s="901"/>
      <c r="D1" s="901"/>
      <c r="E1" s="901"/>
    </row>
    <row r="2" spans="1:8" ht="19.5" customHeight="1" x14ac:dyDescent="0.2">
      <c r="A2" s="521" t="s">
        <v>464</v>
      </c>
      <c r="B2" s="521"/>
      <c r="C2" s="521"/>
    </row>
    <row r="3" spans="1:8" ht="19.5" customHeight="1" x14ac:dyDescent="0.2">
      <c r="A3" s="903" t="s">
        <v>546</v>
      </c>
      <c r="B3" s="903"/>
      <c r="C3" s="903"/>
    </row>
    <row r="4" spans="1:8" x14ac:dyDescent="0.2">
      <c r="A4" s="519" t="s">
        <v>36</v>
      </c>
      <c r="C4" s="519" t="s">
        <v>332</v>
      </c>
    </row>
    <row r="5" spans="1:8" x14ac:dyDescent="0.2">
      <c r="A5" s="519" t="s">
        <v>333</v>
      </c>
      <c r="B5" s="522"/>
      <c r="C5" s="522">
        <f>'Summary sheet '!D7</f>
        <v>0</v>
      </c>
    </row>
    <row r="6" spans="1:8" x14ac:dyDescent="0.2">
      <c r="A6" s="519" t="s">
        <v>88</v>
      </c>
      <c r="B6" s="522"/>
      <c r="C6" s="522">
        <f>'Summary sheet '!D8+'School Building'!E40</f>
        <v>8256.86</v>
      </c>
    </row>
    <row r="7" spans="1:8" x14ac:dyDescent="0.2">
      <c r="A7" s="519" t="s">
        <v>98</v>
      </c>
      <c r="B7" s="522"/>
      <c r="C7" s="522">
        <f>'Summary sheet '!D9</f>
        <v>3705</v>
      </c>
    </row>
    <row r="8" spans="1:8" x14ac:dyDescent="0.2">
      <c r="A8" s="519" t="s">
        <v>334</v>
      </c>
      <c r="C8" s="522">
        <f>'Summary sheet '!D10</f>
        <v>340</v>
      </c>
    </row>
    <row r="9" spans="1:8" ht="60" customHeight="1" x14ac:dyDescent="0.2">
      <c r="A9" s="904" t="s">
        <v>335</v>
      </c>
      <c r="B9" s="904"/>
      <c r="C9" s="523">
        <f>SUM(C5:C8)</f>
        <v>12301.86</v>
      </c>
      <c r="H9" s="519">
        <f>D9*13.5</f>
        <v>0</v>
      </c>
    </row>
    <row r="11" spans="1:8" x14ac:dyDescent="0.2">
      <c r="A11" s="519" t="s">
        <v>466</v>
      </c>
      <c r="C11" s="522">
        <f>'Summary sheet '!D11</f>
        <v>71.25</v>
      </c>
      <c r="E11" s="520" t="s">
        <v>222</v>
      </c>
    </row>
    <row r="12" spans="1:8" x14ac:dyDescent="0.2">
      <c r="A12" s="519" t="s">
        <v>519</v>
      </c>
      <c r="C12" s="522"/>
    </row>
    <row r="13" spans="1:8" x14ac:dyDescent="0.2">
      <c r="A13" s="519" t="s">
        <v>467</v>
      </c>
      <c r="C13" s="522">
        <f>'Summary sheet '!D13</f>
        <v>52.25</v>
      </c>
    </row>
    <row r="14" spans="1:8" x14ac:dyDescent="0.2">
      <c r="A14" s="519" t="s">
        <v>337</v>
      </c>
      <c r="C14" s="522">
        <f>'Summary sheet '!D14</f>
        <v>55.25</v>
      </c>
    </row>
    <row r="15" spans="1:8" x14ac:dyDescent="0.2">
      <c r="A15" s="519" t="s">
        <v>468</v>
      </c>
      <c r="C15" s="522">
        <f>'Summary sheet '!D16</f>
        <v>567</v>
      </c>
    </row>
    <row r="16" spans="1:8" x14ac:dyDescent="0.2">
      <c r="A16" s="519" t="s">
        <v>520</v>
      </c>
      <c r="C16" s="522"/>
    </row>
    <row r="17" spans="1:11" x14ac:dyDescent="0.2">
      <c r="A17" s="524" t="s">
        <v>340</v>
      </c>
      <c r="B17" s="524"/>
      <c r="C17" s="523">
        <f>SUM(C11:C16)</f>
        <v>745.75</v>
      </c>
    </row>
    <row r="18" spans="1:11" x14ac:dyDescent="0.2">
      <c r="A18" s="905" t="s">
        <v>469</v>
      </c>
      <c r="B18" s="905"/>
      <c r="C18" s="523">
        <f>C9+C17</f>
        <v>13047.61</v>
      </c>
      <c r="E18" s="520" t="s">
        <v>222</v>
      </c>
    </row>
    <row r="19" spans="1:11" ht="30" x14ac:dyDescent="0.2">
      <c r="G19" s="517"/>
      <c r="I19" s="525" t="s">
        <v>343</v>
      </c>
      <c r="K19" s="526" t="s">
        <v>344</v>
      </c>
    </row>
    <row r="20" spans="1:11" hidden="1" x14ac:dyDescent="0.2">
      <c r="A20" s="524" t="s">
        <v>522</v>
      </c>
      <c r="B20" s="524"/>
      <c r="C20" s="523">
        <v>0</v>
      </c>
      <c r="D20" s="524">
        <v>1500</v>
      </c>
      <c r="E20" s="526">
        <f>C20*D20</f>
        <v>0</v>
      </c>
      <c r="F20" s="524"/>
      <c r="G20" s="517">
        <f>E20*0.15</f>
        <v>0</v>
      </c>
      <c r="H20" s="524"/>
      <c r="I20" s="526">
        <f>E20+G20</f>
        <v>0</v>
      </c>
      <c r="J20" s="524"/>
      <c r="K20" s="526" t="e">
        <f>I20/C20</f>
        <v>#DIV/0!</v>
      </c>
    </row>
    <row r="21" spans="1:11" x14ac:dyDescent="0.2">
      <c r="A21" s="524" t="s">
        <v>521</v>
      </c>
      <c r="B21" s="524"/>
      <c r="C21" s="523">
        <f>'Retaining Wall '!I29</f>
        <v>1038</v>
      </c>
      <c r="D21" s="524">
        <v>1300</v>
      </c>
      <c r="E21" s="526">
        <f>C21*D21</f>
        <v>1349400</v>
      </c>
      <c r="F21" s="524"/>
      <c r="G21" s="517">
        <f>E21*0.1</f>
        <v>134940</v>
      </c>
      <c r="H21" s="524"/>
      <c r="I21" s="526">
        <f>E21+G21</f>
        <v>1484340</v>
      </c>
      <c r="J21" s="524"/>
      <c r="K21" s="526">
        <f>I21/C21</f>
        <v>1430</v>
      </c>
    </row>
    <row r="22" spans="1:11" s="549" customFormat="1" x14ac:dyDescent="0.2">
      <c r="A22" s="550" t="s">
        <v>521</v>
      </c>
      <c r="B22" s="550"/>
      <c r="C22" s="523">
        <f>'Retaining Wall '!I30</f>
        <v>994.75</v>
      </c>
      <c r="D22" s="550">
        <v>1200</v>
      </c>
      <c r="E22" s="526">
        <f>C22*D22</f>
        <v>1193700</v>
      </c>
      <c r="F22" s="550"/>
      <c r="G22" s="517">
        <f t="shared" ref="G22:G23" si="0">E22*0.1</f>
        <v>119370</v>
      </c>
      <c r="H22" s="550"/>
      <c r="I22" s="526">
        <f>E22+G22</f>
        <v>1313070</v>
      </c>
      <c r="J22" s="550"/>
      <c r="K22" s="526">
        <f>I22/C22</f>
        <v>1320</v>
      </c>
    </row>
    <row r="23" spans="1:11" x14ac:dyDescent="0.2">
      <c r="A23" s="524" t="s">
        <v>458</v>
      </c>
      <c r="B23" s="524"/>
      <c r="C23" s="523">
        <f>'Pil Work '!H7</f>
        <v>1600</v>
      </c>
      <c r="D23" s="524">
        <v>4000</v>
      </c>
      <c r="E23" s="526">
        <f>C23*D23</f>
        <v>6400000</v>
      </c>
      <c r="F23" s="524"/>
      <c r="G23" s="517">
        <f t="shared" si="0"/>
        <v>640000</v>
      </c>
      <c r="H23" s="524"/>
      <c r="I23" s="526">
        <f>E23+G23</f>
        <v>7040000</v>
      </c>
      <c r="J23" s="524"/>
      <c r="K23" s="526">
        <f>I23/C23</f>
        <v>4400</v>
      </c>
    </row>
    <row r="24" spans="1:11" x14ac:dyDescent="0.2">
      <c r="A24" s="524"/>
      <c r="B24" s="524"/>
      <c r="C24" s="523"/>
      <c r="D24" s="524"/>
      <c r="E24" s="526"/>
      <c r="F24" s="524"/>
      <c r="G24" s="517"/>
      <c r="H24" s="524"/>
      <c r="I24" s="526"/>
      <c r="J24" s="524"/>
      <c r="K24" s="526"/>
    </row>
    <row r="25" spans="1:11" ht="36" customHeight="1" x14ac:dyDescent="0.2">
      <c r="E25" s="526"/>
      <c r="G25" s="518"/>
      <c r="I25" s="526"/>
    </row>
    <row r="26" spans="1:11" ht="36" hidden="1" customHeight="1" x14ac:dyDescent="0.2">
      <c r="A26" s="527" t="s">
        <v>485</v>
      </c>
      <c r="B26" s="527" t="s">
        <v>486</v>
      </c>
      <c r="C26" s="527" t="s">
        <v>487</v>
      </c>
      <c r="D26" s="527"/>
      <c r="E26" s="517" t="s">
        <v>488</v>
      </c>
      <c r="G26" s="518"/>
    </row>
    <row r="27" spans="1:11" x14ac:dyDescent="0.3">
      <c r="A27" s="519" t="s">
        <v>347</v>
      </c>
      <c r="B27" s="528">
        <f>'Material Sumary Building'!F5</f>
        <v>5371.8517719029232</v>
      </c>
      <c r="C27" s="519">
        <v>1350</v>
      </c>
      <c r="E27" s="520">
        <f>B27*C27</f>
        <v>7251999.8920689467</v>
      </c>
      <c r="G27" s="518"/>
    </row>
    <row r="28" spans="1:11" x14ac:dyDescent="0.3">
      <c r="A28" s="519" t="s">
        <v>348</v>
      </c>
      <c r="B28" s="529">
        <f>'Material Sumary Building'!D6/450</f>
        <v>52.248832077538474</v>
      </c>
      <c r="C28" s="519">
        <v>37000</v>
      </c>
      <c r="E28" s="520">
        <f t="shared" ref="E28:E32" si="1">B28*C28</f>
        <v>1933206.7868689236</v>
      </c>
      <c r="G28" s="518"/>
    </row>
    <row r="29" spans="1:11" x14ac:dyDescent="0.3">
      <c r="A29" s="519" t="s">
        <v>349</v>
      </c>
      <c r="B29" s="530">
        <f>'Material Sumary Building'!D7/450</f>
        <v>32.267967776889108</v>
      </c>
      <c r="C29" s="519">
        <v>57000</v>
      </c>
      <c r="E29" s="520">
        <f t="shared" si="1"/>
        <v>1839274.1632826792</v>
      </c>
      <c r="G29" s="518"/>
    </row>
    <row r="30" spans="1:11" x14ac:dyDescent="0.3">
      <c r="A30" s="519" t="s">
        <v>153</v>
      </c>
      <c r="B30" s="530">
        <f>'Material Sumary Building'!F8</f>
        <v>495963.37968749995</v>
      </c>
      <c r="C30" s="519">
        <v>25</v>
      </c>
      <c r="E30" s="520">
        <f t="shared" si="1"/>
        <v>12399084.492187498</v>
      </c>
      <c r="G30" s="518"/>
      <c r="I30" s="520">
        <f>G30/C18</f>
        <v>0</v>
      </c>
    </row>
    <row r="31" spans="1:11" x14ac:dyDescent="0.3">
      <c r="A31" s="519" t="s">
        <v>481</v>
      </c>
      <c r="B31" s="530">
        <f>'Material Sumary Building'!D9</f>
        <v>45.283061264999994</v>
      </c>
      <c r="C31" s="519">
        <v>240000</v>
      </c>
      <c r="E31" s="520">
        <f>B31*C31</f>
        <v>10867934.703599999</v>
      </c>
      <c r="G31" s="518"/>
      <c r="H31" s="520"/>
    </row>
    <row r="32" spans="1:11" x14ac:dyDescent="0.3">
      <c r="A32" s="519" t="s">
        <v>351</v>
      </c>
      <c r="B32" s="531">
        <f>'Summary sheet '!D17</f>
        <v>13047.61</v>
      </c>
      <c r="C32" s="519">
        <v>560</v>
      </c>
      <c r="E32" s="520">
        <f t="shared" si="1"/>
        <v>7306661.6000000006</v>
      </c>
      <c r="G32" s="518"/>
      <c r="J32" s="532"/>
    </row>
    <row r="33" spans="1:11" x14ac:dyDescent="0.3">
      <c r="A33" s="519" t="s">
        <v>352</v>
      </c>
      <c r="B33" s="531">
        <v>1</v>
      </c>
      <c r="C33" s="533">
        <f>C18*220</f>
        <v>2870474.2</v>
      </c>
      <c r="E33" s="520">
        <f>B33*C33</f>
        <v>2870474.2</v>
      </c>
      <c r="G33" s="518"/>
    </row>
    <row r="34" spans="1:11" ht="49.5" x14ac:dyDescent="0.2">
      <c r="A34" s="534" t="s">
        <v>482</v>
      </c>
      <c r="B34" s="519">
        <v>1</v>
      </c>
      <c r="C34" s="520">
        <f>C18*110</f>
        <v>1435237.1</v>
      </c>
      <c r="E34" s="520">
        <f>B34*C34</f>
        <v>1435237.1</v>
      </c>
      <c r="G34" s="518"/>
    </row>
    <row r="35" spans="1:11" ht="26.25" customHeight="1" x14ac:dyDescent="0.2">
      <c r="A35" s="906" t="s">
        <v>355</v>
      </c>
      <c r="B35" s="906"/>
      <c r="C35" s="906"/>
      <c r="D35" s="535"/>
      <c r="E35" s="536">
        <f>SUM(E27:E34)</f>
        <v>45903872.938008055</v>
      </c>
      <c r="G35" s="517">
        <f>E35*0.08</f>
        <v>3672309.8350406443</v>
      </c>
      <c r="I35" s="526">
        <f>E35+G35</f>
        <v>49576182.773048699</v>
      </c>
      <c r="J35" s="524"/>
      <c r="K35" s="542">
        <f>I35/C18</f>
        <v>3799.6370808944089</v>
      </c>
    </row>
    <row r="36" spans="1:11" ht="32.25" customHeight="1" x14ac:dyDescent="0.2">
      <c r="A36" s="902" t="s">
        <v>489</v>
      </c>
      <c r="B36" s="902"/>
      <c r="C36" s="902"/>
      <c r="E36" s="520">
        <f>E25</f>
        <v>0</v>
      </c>
      <c r="G36" s="518"/>
    </row>
    <row r="37" spans="1:11" ht="31.5" customHeight="1" x14ac:dyDescent="0.2">
      <c r="A37" s="905" t="s">
        <v>490</v>
      </c>
      <c r="B37" s="905"/>
      <c r="C37" s="905"/>
      <c r="D37" s="524"/>
      <c r="E37" s="526">
        <f>E35+E36</f>
        <v>45903872.938008055</v>
      </c>
      <c r="F37" s="524"/>
    </row>
    <row r="38" spans="1:11" x14ac:dyDescent="0.2">
      <c r="A38" s="902"/>
      <c r="B38" s="902"/>
      <c r="C38" s="902"/>
      <c r="G38" s="518">
        <f>SUM(G20:G36)</f>
        <v>4566619.8350406438</v>
      </c>
    </row>
    <row r="39" spans="1:11" x14ac:dyDescent="0.2">
      <c r="I39" s="520">
        <f>SUM(I20:I38)</f>
        <v>59413592.773048699</v>
      </c>
    </row>
    <row r="42" spans="1:11" x14ac:dyDescent="0.2">
      <c r="I42" s="520">
        <f>SUM(I20:I36)</f>
        <v>59413592.773048699</v>
      </c>
    </row>
    <row r="44" spans="1:11" x14ac:dyDescent="0.2">
      <c r="I44" s="526">
        <f>I42</f>
        <v>59413592.773048699</v>
      </c>
    </row>
    <row r="48" spans="1:11" x14ac:dyDescent="0.2">
      <c r="G48" s="520" t="s">
        <v>358</v>
      </c>
      <c r="H48" s="537">
        <v>0.5</v>
      </c>
      <c r="I48" s="520">
        <f>H48*I44</f>
        <v>29706796.386524349</v>
      </c>
    </row>
    <row r="49" spans="7:9" x14ac:dyDescent="0.2">
      <c r="G49" s="520" t="s">
        <v>359</v>
      </c>
      <c r="H49" s="537">
        <v>0.1</v>
      </c>
      <c r="I49" s="520">
        <f>H49*I44</f>
        <v>5941359.2773048701</v>
      </c>
    </row>
    <row r="50" spans="7:9" x14ac:dyDescent="0.2">
      <c r="G50" s="520" t="s">
        <v>470</v>
      </c>
      <c r="H50" s="537">
        <v>0.2</v>
      </c>
      <c r="I50" s="520">
        <f>H50*I44</f>
        <v>11882718.55460974</v>
      </c>
    </row>
    <row r="51" spans="7:9" ht="35.25" customHeight="1" x14ac:dyDescent="0.2">
      <c r="G51" s="520" t="s">
        <v>361</v>
      </c>
      <c r="H51" s="537">
        <v>0.2</v>
      </c>
      <c r="I51" s="520">
        <f>H51*I44</f>
        <v>11882718.55460974</v>
      </c>
    </row>
    <row r="52" spans="7:9" x14ac:dyDescent="0.2">
      <c r="G52" s="520" t="s">
        <v>471</v>
      </c>
      <c r="H52" s="538">
        <v>0</v>
      </c>
      <c r="I52" s="520">
        <f>H52*I44</f>
        <v>0</v>
      </c>
    </row>
    <row r="53" spans="7:9" x14ac:dyDescent="0.2">
      <c r="G53" s="520" t="s">
        <v>472</v>
      </c>
      <c r="H53" s="539">
        <v>0</v>
      </c>
      <c r="I53" s="520">
        <f>H53*I44</f>
        <v>0</v>
      </c>
    </row>
    <row r="54" spans="7:9" x14ac:dyDescent="0.2">
      <c r="G54" s="520" t="s">
        <v>473</v>
      </c>
      <c r="H54" s="539">
        <v>0</v>
      </c>
      <c r="I54" s="520">
        <f>H54*I44</f>
        <v>0</v>
      </c>
    </row>
    <row r="56" spans="7:9" x14ac:dyDescent="0.2">
      <c r="H56" s="519">
        <f>D56*13.5</f>
        <v>0</v>
      </c>
      <c r="I56" s="520">
        <f>SUM(I48:I55)</f>
        <v>59413592.773048699</v>
      </c>
    </row>
    <row r="67" spans="1:19" x14ac:dyDescent="0.2">
      <c r="A67" s="900" t="s">
        <v>518</v>
      </c>
      <c r="B67" s="900"/>
      <c r="C67" s="900"/>
      <c r="D67" s="900"/>
      <c r="E67" s="900"/>
      <c r="F67" s="900"/>
      <c r="G67" s="900"/>
      <c r="H67" s="900"/>
      <c r="I67" s="900"/>
      <c r="J67" s="900"/>
      <c r="K67" s="900"/>
      <c r="L67" s="900"/>
      <c r="M67" s="900"/>
      <c r="N67" s="900"/>
      <c r="O67" s="900"/>
      <c r="P67" s="900"/>
      <c r="Q67" s="900"/>
      <c r="R67" s="900"/>
      <c r="S67" s="900"/>
    </row>
    <row r="68" spans="1:19" x14ac:dyDescent="0.2">
      <c r="A68" s="900"/>
      <c r="B68" s="900"/>
      <c r="C68" s="900"/>
      <c r="D68" s="900"/>
      <c r="E68" s="900"/>
      <c r="F68" s="900"/>
      <c r="G68" s="900"/>
      <c r="H68" s="900"/>
      <c r="I68" s="900"/>
      <c r="J68" s="900"/>
      <c r="K68" s="900"/>
      <c r="L68" s="900"/>
      <c r="M68" s="900"/>
      <c r="N68" s="900"/>
      <c r="O68" s="900"/>
      <c r="P68" s="900"/>
      <c r="Q68" s="900"/>
      <c r="R68" s="900"/>
      <c r="S68" s="900"/>
    </row>
  </sheetData>
  <mergeCells count="9">
    <mergeCell ref="A67:S68"/>
    <mergeCell ref="A1:E1"/>
    <mergeCell ref="A38:C38"/>
    <mergeCell ref="A3:C3"/>
    <mergeCell ref="A9:B9"/>
    <mergeCell ref="A18:B18"/>
    <mergeCell ref="A35:C35"/>
    <mergeCell ref="A36:C36"/>
    <mergeCell ref="A37:C37"/>
  </mergeCells>
  <pageMargins left="1.45" right="0.7" top="0.75" bottom="0.75" header="0.3" footer="0.3"/>
  <pageSetup scale="44" orientation="landscape"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K49"/>
  <sheetViews>
    <sheetView workbookViewId="0"/>
  </sheetViews>
  <sheetFormatPr defaultRowHeight="16.5" x14ac:dyDescent="0.2"/>
  <cols>
    <col min="1" max="1" width="31.140625" style="472" customWidth="1"/>
    <col min="2" max="2" width="21.42578125" style="472" customWidth="1"/>
    <col min="3" max="3" width="18.140625" style="472" customWidth="1"/>
    <col min="4" max="4" width="9.28515625" style="472" bestFit="1" customWidth="1"/>
    <col min="5" max="5" width="17.85546875" style="472" bestFit="1" customWidth="1"/>
    <col min="6" max="6" width="9.140625" style="472"/>
    <col min="7" max="7" width="16" style="461" bestFit="1" customWidth="1"/>
    <col min="8" max="8" width="9.140625" style="472"/>
    <col min="9" max="9" width="22.85546875" style="461" customWidth="1"/>
    <col min="10" max="10" width="9.140625" style="472"/>
    <col min="11" max="11" width="20.85546875" style="461" customWidth="1"/>
    <col min="12" max="16384" width="9.140625" style="472"/>
  </cols>
  <sheetData>
    <row r="1" spans="1:5" x14ac:dyDescent="0.2">
      <c r="A1" s="451" t="str">
        <f>Foundation!A1</f>
        <v>SCHOOL &amp; SKILL CENTER AT BAIKER BALOCHISTAN</v>
      </c>
      <c r="B1" s="451"/>
      <c r="C1" s="451"/>
      <c r="D1" s="451"/>
    </row>
    <row r="2" spans="1:5" ht="19.5" customHeight="1" x14ac:dyDescent="0.2">
      <c r="A2" s="452" t="s">
        <v>464</v>
      </c>
      <c r="B2" s="452">
        <f>'Quotation Calculation '!A3:C3</f>
        <v>0</v>
      </c>
      <c r="C2" s="452"/>
    </row>
    <row r="3" spans="1:5" ht="19.5" customHeight="1" x14ac:dyDescent="0.2">
      <c r="A3" s="908" t="str">
        <f>'BOQ Title Sheet'!A16:J16</f>
        <v>MR.AMMAR JAVED SEHGAL</v>
      </c>
      <c r="B3" s="908"/>
      <c r="C3" s="908"/>
    </row>
    <row r="4" spans="1:5" x14ac:dyDescent="0.2">
      <c r="A4" s="472" t="s">
        <v>332</v>
      </c>
    </row>
    <row r="5" spans="1:5" x14ac:dyDescent="0.2">
      <c r="A5" s="472" t="s">
        <v>88</v>
      </c>
      <c r="B5" s="453"/>
      <c r="C5" s="453">
        <f>'Summary sheet '!D8</f>
        <v>8256.86</v>
      </c>
    </row>
    <row r="6" spans="1:5" x14ac:dyDescent="0.2">
      <c r="A6" s="472" t="s">
        <v>98</v>
      </c>
      <c r="B6" s="453"/>
      <c r="C6" s="453">
        <f>'Summary sheet '!D9</f>
        <v>3705</v>
      </c>
    </row>
    <row r="7" spans="1:5" x14ac:dyDescent="0.2">
      <c r="A7" s="472" t="s">
        <v>465</v>
      </c>
      <c r="C7" s="453">
        <v>0</v>
      </c>
    </row>
    <row r="8" spans="1:5" x14ac:dyDescent="0.2">
      <c r="A8" s="472" t="s">
        <v>334</v>
      </c>
      <c r="C8" s="453">
        <f>'Summary sheet '!D10</f>
        <v>340</v>
      </c>
    </row>
    <row r="9" spans="1:5" ht="60" customHeight="1" x14ac:dyDescent="0.2">
      <c r="A9" s="909" t="s">
        <v>335</v>
      </c>
      <c r="B9" s="909"/>
      <c r="C9" s="454">
        <f>SUM(C5:C8)</f>
        <v>12301.86</v>
      </c>
    </row>
    <row r="11" spans="1:5" x14ac:dyDescent="0.2">
      <c r="A11" s="472" t="s">
        <v>466</v>
      </c>
      <c r="C11" s="453">
        <f>'Summary sheet '!D11</f>
        <v>71.25</v>
      </c>
      <c r="E11" s="472" t="s">
        <v>222</v>
      </c>
    </row>
    <row r="12" spans="1:5" x14ac:dyDescent="0.2">
      <c r="A12" s="472" t="s">
        <v>467</v>
      </c>
      <c r="C12" s="453">
        <f>'Summary sheet '!D13</f>
        <v>52.25</v>
      </c>
    </row>
    <row r="13" spans="1:5" x14ac:dyDescent="0.2">
      <c r="A13" s="472" t="s">
        <v>337</v>
      </c>
      <c r="C13" s="453">
        <f>'Summary sheet '!D14</f>
        <v>55.25</v>
      </c>
    </row>
    <row r="14" spans="1:5" x14ac:dyDescent="0.2">
      <c r="A14" s="472" t="s">
        <v>468</v>
      </c>
      <c r="C14" s="453">
        <f>'Summary sheet '!D15</f>
        <v>0</v>
      </c>
    </row>
    <row r="15" spans="1:5" x14ac:dyDescent="0.2">
      <c r="A15" s="473" t="s">
        <v>340</v>
      </c>
      <c r="B15" s="473"/>
      <c r="C15" s="454">
        <f>SUM(C11:C14)</f>
        <v>178.75</v>
      </c>
    </row>
    <row r="16" spans="1:5" x14ac:dyDescent="0.2">
      <c r="A16" s="910" t="s">
        <v>469</v>
      </c>
      <c r="B16" s="910"/>
      <c r="C16" s="454">
        <f>C9+C15</f>
        <v>12480.61</v>
      </c>
    </row>
    <row r="17" spans="1:11" ht="33" x14ac:dyDescent="0.2">
      <c r="G17" s="474" t="s">
        <v>342</v>
      </c>
      <c r="I17" s="469" t="s">
        <v>343</v>
      </c>
      <c r="K17" s="461" t="s">
        <v>344</v>
      </c>
    </row>
    <row r="18" spans="1:11" x14ac:dyDescent="0.2">
      <c r="A18" s="473" t="s">
        <v>484</v>
      </c>
      <c r="B18" s="473"/>
      <c r="C18" s="454" t="e">
        <f>'Retaining Wall '!#REF!</f>
        <v>#REF!</v>
      </c>
      <c r="D18" s="473">
        <v>1200</v>
      </c>
      <c r="E18" s="473" t="e">
        <f>C18*D18</f>
        <v>#REF!</v>
      </c>
      <c r="F18" s="473"/>
      <c r="G18" s="475" t="e">
        <f>E18*0.1</f>
        <v>#REF!</v>
      </c>
      <c r="H18" s="473"/>
      <c r="I18" s="460" t="e">
        <f>E18+G18</f>
        <v>#REF!</v>
      </c>
      <c r="J18" s="473"/>
      <c r="K18" s="478" t="e">
        <f>I18/C18</f>
        <v>#REF!</v>
      </c>
    </row>
    <row r="19" spans="1:11" x14ac:dyDescent="0.2">
      <c r="E19" s="473" t="e">
        <f>SUM(E18:E18)</f>
        <v>#REF!</v>
      </c>
      <c r="G19" s="476"/>
    </row>
    <row r="20" spans="1:11" x14ac:dyDescent="0.2">
      <c r="A20" s="472" t="s">
        <v>347</v>
      </c>
      <c r="B20" s="472">
        <f>'Material Sumary Building'!F5-'MC Structure '!E11-'MC Structure '!E24+100</f>
        <v>4806.9803795952312</v>
      </c>
      <c r="C20" s="472">
        <v>1350</v>
      </c>
      <c r="E20" s="472">
        <f>B20*C20</f>
        <v>6489423.5124535616</v>
      </c>
      <c r="G20" s="476"/>
    </row>
    <row r="21" spans="1:11" x14ac:dyDescent="0.2">
      <c r="A21" s="472" t="s">
        <v>348</v>
      </c>
      <c r="B21" s="472">
        <f>'Material Sumary Building'!D6/450-'MC Structure '!F11/450</f>
        <v>47.526959385230782</v>
      </c>
      <c r="C21" s="472">
        <v>37000</v>
      </c>
      <c r="E21" s="472">
        <f t="shared" ref="E21:E25" si="0">B21*C21</f>
        <v>1758497.497253539</v>
      </c>
      <c r="G21" s="476"/>
    </row>
    <row r="22" spans="1:11" x14ac:dyDescent="0.2">
      <c r="A22" s="472" t="s">
        <v>349</v>
      </c>
      <c r="B22" s="472">
        <f>'Material Sumary Building'!D7/450-'MC Structure '!G11/450</f>
        <v>25.759022392273724</v>
      </c>
      <c r="C22" s="472">
        <v>57000</v>
      </c>
      <c r="E22" s="472">
        <f t="shared" si="0"/>
        <v>1468264.2763596023</v>
      </c>
      <c r="G22" s="476"/>
    </row>
    <row r="23" spans="1:11" x14ac:dyDescent="0.2">
      <c r="A23" s="472" t="s">
        <v>153</v>
      </c>
      <c r="B23" s="472">
        <f>'Material Sumary Building'!F8-2000-'MC Structure '!H24</f>
        <v>493963.37968749995</v>
      </c>
      <c r="C23" s="472">
        <v>24</v>
      </c>
      <c r="E23" s="472">
        <f t="shared" si="0"/>
        <v>11855121.112499999</v>
      </c>
      <c r="G23" s="476"/>
    </row>
    <row r="24" spans="1:11" x14ac:dyDescent="0.2">
      <c r="A24" s="472" t="s">
        <v>481</v>
      </c>
      <c r="B24" s="472">
        <f>'Material Sumary Building'!D9-'MC Structure '!I11/1000-'MC Structure '!I24/1000+1.5</f>
        <v>36.77325329624999</v>
      </c>
      <c r="C24" s="472">
        <v>245000</v>
      </c>
      <c r="E24" s="472">
        <f>B24*C24</f>
        <v>9009447.0575812478</v>
      </c>
      <c r="G24" s="476"/>
    </row>
    <row r="25" spans="1:11" x14ac:dyDescent="0.2">
      <c r="A25" s="472" t="s">
        <v>351</v>
      </c>
      <c r="B25" s="453">
        <f>'Summary sheet '!D17</f>
        <v>13047.61</v>
      </c>
      <c r="C25" s="472">
        <v>560</v>
      </c>
      <c r="E25" s="472">
        <f t="shared" si="0"/>
        <v>7306661.6000000006</v>
      </c>
      <c r="G25" s="476"/>
    </row>
    <row r="26" spans="1:11" x14ac:dyDescent="0.2">
      <c r="A26" s="472" t="s">
        <v>352</v>
      </c>
      <c r="B26" s="453">
        <f>'Summary sheet '!D17</f>
        <v>13047.61</v>
      </c>
      <c r="C26" s="456">
        <v>220</v>
      </c>
      <c r="E26" s="472">
        <f>B26*C26</f>
        <v>2870474.2</v>
      </c>
      <c r="G26" s="476"/>
    </row>
    <row r="27" spans="1:11" ht="49.5" x14ac:dyDescent="0.2">
      <c r="A27" s="455" t="s">
        <v>482</v>
      </c>
      <c r="B27" s="472">
        <v>1</v>
      </c>
      <c r="C27" s="461">
        <f>C16*100</f>
        <v>1248061</v>
      </c>
      <c r="E27" s="461">
        <f>B27*C27</f>
        <v>1248061</v>
      </c>
      <c r="G27" s="476"/>
    </row>
    <row r="28" spans="1:11" x14ac:dyDescent="0.2">
      <c r="A28" s="907" t="s">
        <v>355</v>
      </c>
      <c r="B28" s="907"/>
      <c r="C28" s="907"/>
      <c r="E28" s="472" t="e">
        <f>SUM(E19:E27)</f>
        <v>#REF!</v>
      </c>
      <c r="G28" s="476"/>
    </row>
    <row r="29" spans="1:11" x14ac:dyDescent="0.2">
      <c r="A29" s="907" t="s">
        <v>356</v>
      </c>
      <c r="B29" s="907"/>
      <c r="C29" s="907"/>
      <c r="E29" s="472" t="e">
        <f>E19</f>
        <v>#REF!</v>
      </c>
      <c r="G29" s="476"/>
    </row>
    <row r="30" spans="1:11" x14ac:dyDescent="0.2">
      <c r="A30" s="910" t="s">
        <v>357</v>
      </c>
      <c r="B30" s="910"/>
      <c r="C30" s="910"/>
      <c r="D30" s="473"/>
      <c r="E30" s="473" t="e">
        <f>E28-E29</f>
        <v>#REF!</v>
      </c>
      <c r="F30" s="473"/>
      <c r="G30" s="475" t="e">
        <f>E30*0.08</f>
        <v>#REF!</v>
      </c>
      <c r="I30" s="460" t="e">
        <f>E30+G30</f>
        <v>#REF!</v>
      </c>
      <c r="J30" s="473"/>
      <c r="K30" s="478" t="e">
        <f>I30/C16</f>
        <v>#REF!</v>
      </c>
    </row>
    <row r="31" spans="1:11" x14ac:dyDescent="0.2">
      <c r="A31" s="907"/>
      <c r="B31" s="907"/>
      <c r="C31" s="907"/>
      <c r="G31" s="477" t="e">
        <f>SUM(G18:G30)</f>
        <v>#REF!</v>
      </c>
    </row>
    <row r="32" spans="1:11" x14ac:dyDescent="0.2">
      <c r="I32" s="461" t="e">
        <f>SUM(I18:I31)</f>
        <v>#REF!</v>
      </c>
    </row>
    <row r="35" spans="7:9" x14ac:dyDescent="0.2">
      <c r="I35" s="461" t="e">
        <f>SUM(I18:I30)</f>
        <v>#REF!</v>
      </c>
    </row>
    <row r="37" spans="7:9" x14ac:dyDescent="0.2">
      <c r="I37" s="460" t="e">
        <f>I35</f>
        <v>#REF!</v>
      </c>
    </row>
    <row r="41" spans="7:9" x14ac:dyDescent="0.2">
      <c r="G41" s="461" t="s">
        <v>358</v>
      </c>
      <c r="H41" s="457">
        <v>0.5</v>
      </c>
      <c r="I41" s="461" t="e">
        <f>H41*I37</f>
        <v>#REF!</v>
      </c>
    </row>
    <row r="42" spans="7:9" x14ac:dyDescent="0.2">
      <c r="G42" s="461" t="s">
        <v>359</v>
      </c>
      <c r="H42" s="457">
        <v>0.1</v>
      </c>
      <c r="I42" s="461" t="e">
        <f>H42*I37</f>
        <v>#REF!</v>
      </c>
    </row>
    <row r="43" spans="7:9" x14ac:dyDescent="0.2">
      <c r="G43" s="461" t="s">
        <v>470</v>
      </c>
      <c r="H43" s="457">
        <v>0.2</v>
      </c>
      <c r="I43" s="461" t="e">
        <f>H43*I37</f>
        <v>#REF!</v>
      </c>
    </row>
    <row r="44" spans="7:9" ht="35.25" customHeight="1" x14ac:dyDescent="0.2">
      <c r="G44" s="461" t="s">
        <v>361</v>
      </c>
      <c r="H44" s="457">
        <v>0.2</v>
      </c>
      <c r="I44" s="461" t="e">
        <f>H44*I37</f>
        <v>#REF!</v>
      </c>
    </row>
    <row r="45" spans="7:9" x14ac:dyDescent="0.2">
      <c r="G45" s="461" t="s">
        <v>471</v>
      </c>
      <c r="H45" s="458">
        <v>0</v>
      </c>
      <c r="I45" s="461" t="e">
        <f>H45*I37</f>
        <v>#REF!</v>
      </c>
    </row>
    <row r="46" spans="7:9" x14ac:dyDescent="0.2">
      <c r="G46" s="461" t="s">
        <v>472</v>
      </c>
      <c r="H46" s="459">
        <v>0</v>
      </c>
      <c r="I46" s="461" t="e">
        <f>H46*I37</f>
        <v>#REF!</v>
      </c>
    </row>
    <row r="47" spans="7:9" x14ac:dyDescent="0.2">
      <c r="G47" s="461" t="s">
        <v>473</v>
      </c>
      <c r="H47" s="459">
        <v>0</v>
      </c>
      <c r="I47" s="461" t="e">
        <f>H47*I37</f>
        <v>#REF!</v>
      </c>
    </row>
    <row r="49" spans="9:9" x14ac:dyDescent="0.2">
      <c r="I49" s="461" t="e">
        <f>SUM(I41:I48)</f>
        <v>#REF!</v>
      </c>
    </row>
  </sheetData>
  <mergeCells count="7">
    <mergeCell ref="A31:C31"/>
    <mergeCell ref="A3:C3"/>
    <mergeCell ref="A9:B9"/>
    <mergeCell ref="A16:B16"/>
    <mergeCell ref="A28:C28"/>
    <mergeCell ref="A29:C29"/>
    <mergeCell ref="A30:C30"/>
  </mergeCells>
  <pageMargins left="1.45" right="0.7" top="0.75" bottom="0.75" header="0.3" footer="0.3"/>
  <pageSetup scale="5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451"/>
  <sheetViews>
    <sheetView workbookViewId="0">
      <selection sqref="A1:L1"/>
    </sheetView>
  </sheetViews>
  <sheetFormatPr defaultColWidth="8.7109375" defaultRowHeight="12.75" x14ac:dyDescent="0.2"/>
  <cols>
    <col min="1" max="1" width="4.28515625" style="2" customWidth="1"/>
    <col min="2" max="2" width="9.42578125" style="3" customWidth="1"/>
    <col min="3" max="3" width="13.7109375" style="4" customWidth="1"/>
    <col min="4" max="4" width="10.28515625" style="4" customWidth="1"/>
    <col min="5" max="5" width="5.28515625" style="4" customWidth="1"/>
    <col min="6" max="6" width="7.28515625" style="4" customWidth="1"/>
    <col min="7" max="8" width="8.7109375" style="5" customWidth="1"/>
    <col min="9" max="9" width="14.7109375" style="1" customWidth="1"/>
    <col min="10" max="10" width="13.140625" style="1" customWidth="1"/>
    <col min="11" max="11" width="14.42578125" style="1" customWidth="1"/>
    <col min="12" max="12" width="20.7109375" style="1" customWidth="1"/>
    <col min="13" max="13" width="16" style="1" customWidth="1"/>
    <col min="14" max="14" width="12.28515625" style="1" bestFit="1" customWidth="1"/>
    <col min="15" max="15" width="9.140625" style="1" bestFit="1" customWidth="1"/>
    <col min="16" max="16" width="13.5703125" style="1" bestFit="1" customWidth="1"/>
    <col min="17" max="17" width="13.28515625" style="1" customWidth="1"/>
    <col min="18" max="18" width="19.42578125" style="1" customWidth="1"/>
    <col min="19" max="19" width="22.42578125" style="1" customWidth="1"/>
    <col min="20" max="21" width="8.7109375" style="1"/>
    <col min="22" max="22" width="18" style="1" customWidth="1"/>
    <col min="23" max="23" width="10.140625" style="1" bestFit="1" customWidth="1"/>
    <col min="24" max="24" width="8.7109375" style="1"/>
    <col min="25" max="25" width="13.28515625" style="1" bestFit="1" customWidth="1"/>
    <col min="26" max="26" width="12" style="1" bestFit="1" customWidth="1"/>
    <col min="27" max="16384" width="8.7109375" style="1"/>
  </cols>
  <sheetData>
    <row r="1" spans="1:26" s="174" customFormat="1" ht="56.25" customHeight="1" thickTop="1" x14ac:dyDescent="0.2">
      <c r="A1" s="740" t="str">
        <f>Foundation!A1</f>
        <v>SCHOOL &amp; SKILL CENTER AT BAIKER BALOCHISTAN</v>
      </c>
      <c r="B1" s="741"/>
      <c r="C1" s="741"/>
      <c r="D1" s="741"/>
      <c r="E1" s="741"/>
      <c r="F1" s="741"/>
      <c r="G1" s="741"/>
      <c r="H1" s="741"/>
      <c r="I1" s="741"/>
      <c r="J1" s="741"/>
      <c r="K1" s="741"/>
      <c r="L1" s="742"/>
    </row>
    <row r="2" spans="1:26" s="174" customFormat="1" ht="18" customHeight="1" x14ac:dyDescent="0.2">
      <c r="A2" s="690" t="s">
        <v>401</v>
      </c>
      <c r="B2" s="691"/>
      <c r="C2" s="691"/>
      <c r="D2" s="691"/>
      <c r="E2" s="691"/>
      <c r="F2" s="691"/>
      <c r="G2" s="691"/>
      <c r="H2" s="691"/>
      <c r="I2" s="691"/>
      <c r="J2" s="691"/>
      <c r="K2" s="691"/>
      <c r="L2" s="692"/>
    </row>
    <row r="3" spans="1:26" s="174" customFormat="1" ht="20.25" customHeight="1" x14ac:dyDescent="0.2">
      <c r="A3" s="743" t="s">
        <v>0</v>
      </c>
      <c r="B3" s="695" t="s">
        <v>222</v>
      </c>
      <c r="C3" s="695"/>
      <c r="D3" s="695"/>
      <c r="E3" s="695"/>
      <c r="F3" s="695"/>
      <c r="G3" s="483"/>
      <c r="H3" s="744" t="s">
        <v>2</v>
      </c>
      <c r="I3" s="744"/>
      <c r="J3" s="744"/>
      <c r="K3" s="744"/>
      <c r="L3" s="699" t="s">
        <v>3</v>
      </c>
    </row>
    <row r="4" spans="1:26" s="174" customFormat="1" ht="24.75" customHeight="1" x14ac:dyDescent="0.2">
      <c r="A4" s="743"/>
      <c r="B4" s="695"/>
      <c r="C4" s="695"/>
      <c r="D4" s="695"/>
      <c r="E4" s="695"/>
      <c r="F4" s="695"/>
      <c r="G4" s="437" t="s">
        <v>5</v>
      </c>
      <c r="H4" s="437" t="s">
        <v>4</v>
      </c>
      <c r="I4" s="484" t="s">
        <v>8</v>
      </c>
      <c r="J4" s="484" t="s">
        <v>7</v>
      </c>
      <c r="K4" s="484" t="s">
        <v>6</v>
      </c>
      <c r="L4" s="699"/>
    </row>
    <row r="5" spans="1:26" s="314" customFormat="1" ht="35.25" customHeight="1" x14ac:dyDescent="0.25">
      <c r="A5" s="391"/>
      <c r="B5" s="735" t="s">
        <v>456</v>
      </c>
      <c r="C5" s="736"/>
      <c r="D5" s="736"/>
      <c r="E5" s="736"/>
      <c r="F5" s="736"/>
      <c r="G5" s="393"/>
      <c r="H5" s="393"/>
      <c r="I5" s="313"/>
      <c r="J5" s="313"/>
      <c r="K5" s="313"/>
      <c r="L5" s="394"/>
      <c r="Y5" s="314" t="s">
        <v>494</v>
      </c>
      <c r="Z5" s="314" t="s">
        <v>495</v>
      </c>
    </row>
    <row r="6" spans="1:26" s="314" customFormat="1" ht="35.25" customHeight="1" x14ac:dyDescent="0.25">
      <c r="A6" s="391">
        <v>1</v>
      </c>
      <c r="B6" s="735" t="s">
        <v>449</v>
      </c>
      <c r="C6" s="736"/>
      <c r="D6" s="736"/>
      <c r="E6" s="736"/>
      <c r="F6" s="736"/>
      <c r="G6" s="393"/>
      <c r="H6" s="393"/>
      <c r="I6" s="313"/>
      <c r="J6" s="313"/>
      <c r="K6" s="313"/>
      <c r="L6" s="394"/>
      <c r="V6" s="314">
        <f>6*42</f>
        <v>252</v>
      </c>
      <c r="W6" s="314">
        <f>E6/0.25</f>
        <v>0</v>
      </c>
      <c r="X6" s="314">
        <v>3.92</v>
      </c>
      <c r="Y6" s="314">
        <f>D6*V6*0.685</f>
        <v>0</v>
      </c>
      <c r="Z6" s="314">
        <f>D6*W6*X6*0.17</f>
        <v>0</v>
      </c>
    </row>
    <row r="7" spans="1:26" s="314" customFormat="1" ht="35.25" customHeight="1" x14ac:dyDescent="0.25">
      <c r="A7" s="391"/>
      <c r="B7" s="737" t="s">
        <v>430</v>
      </c>
      <c r="C7" s="737"/>
      <c r="D7" s="737"/>
      <c r="E7" s="737"/>
      <c r="F7" s="737"/>
      <c r="G7" s="181" t="s">
        <v>9</v>
      </c>
      <c r="H7" s="181"/>
      <c r="I7" s="395"/>
      <c r="J7" s="199">
        <v>20.5</v>
      </c>
      <c r="K7" s="199">
        <v>8</v>
      </c>
      <c r="L7" s="184">
        <f>H7*I7*J7*K7</f>
        <v>0</v>
      </c>
      <c r="M7" s="150">
        <v>104.53</v>
      </c>
      <c r="N7" s="150" t="s">
        <v>285</v>
      </c>
      <c r="V7" s="314">
        <f>12*51</f>
        <v>612</v>
      </c>
      <c r="W7" s="314">
        <f>E7/0.25</f>
        <v>0</v>
      </c>
      <c r="X7" s="314">
        <v>4.71</v>
      </c>
      <c r="Y7" s="314">
        <f>D7*V7*0.685</f>
        <v>0</v>
      </c>
      <c r="Z7" s="314">
        <f>D7*W7*X7*0.17</f>
        <v>0</v>
      </c>
    </row>
    <row r="8" spans="1:26" s="314" customFormat="1" ht="35.25" customHeight="1" x14ac:dyDescent="0.25">
      <c r="A8" s="391"/>
      <c r="B8" s="737" t="s">
        <v>433</v>
      </c>
      <c r="C8" s="737"/>
      <c r="D8" s="737"/>
      <c r="E8" s="737"/>
      <c r="F8" s="737"/>
      <c r="G8" s="181" t="s">
        <v>9</v>
      </c>
      <c r="H8" s="181"/>
      <c r="I8" s="395"/>
      <c r="J8" s="199">
        <v>8</v>
      </c>
      <c r="K8" s="199">
        <v>8</v>
      </c>
      <c r="L8" s="184">
        <f>H8*I8*J8*K8</f>
        <v>0</v>
      </c>
      <c r="M8" s="150">
        <v>104.53</v>
      </c>
      <c r="N8" s="150" t="s">
        <v>285</v>
      </c>
      <c r="Y8" s="314">
        <f>SUM(Y6:Z7)</f>
        <v>0</v>
      </c>
    </row>
    <row r="9" spans="1:26" s="314" customFormat="1" ht="36" customHeight="1" x14ac:dyDescent="0.25">
      <c r="A9" s="391"/>
      <c r="B9" s="284">
        <v>6</v>
      </c>
      <c r="C9" s="292">
        <v>5</v>
      </c>
      <c r="D9" s="292">
        <v>4</v>
      </c>
      <c r="E9" s="292"/>
      <c r="F9" s="286"/>
      <c r="G9" s="181"/>
      <c r="H9" s="181"/>
      <c r="I9" s="170"/>
      <c r="J9" s="199"/>
      <c r="K9" s="199"/>
      <c r="L9" s="184"/>
      <c r="M9" s="150">
        <v>56.84</v>
      </c>
      <c r="N9" s="150" t="s">
        <v>286</v>
      </c>
    </row>
    <row r="10" spans="1:26" s="314" customFormat="1" ht="36" customHeight="1" x14ac:dyDescent="0.25">
      <c r="A10" s="391"/>
      <c r="B10" s="284"/>
      <c r="C10" s="292"/>
      <c r="D10" s="292"/>
      <c r="E10" s="292"/>
      <c r="F10" s="286"/>
      <c r="G10" s="181"/>
      <c r="H10" s="181"/>
      <c r="I10" s="170"/>
      <c r="J10" s="448"/>
      <c r="K10" s="448"/>
      <c r="L10" s="184"/>
      <c r="M10" s="150"/>
      <c r="N10" s="150"/>
    </row>
    <row r="11" spans="1:26" s="314" customFormat="1" ht="23.25" x14ac:dyDescent="0.35">
      <c r="A11" s="185"/>
      <c r="B11" s="163">
        <v>9.25</v>
      </c>
      <c r="C11" s="163">
        <v>19</v>
      </c>
      <c r="D11" s="163">
        <v>4</v>
      </c>
      <c r="E11" s="163"/>
      <c r="F11" s="163"/>
      <c r="G11" s="186"/>
      <c r="H11" s="186"/>
      <c r="I11" s="686" t="s">
        <v>10</v>
      </c>
      <c r="J11" s="686"/>
      <c r="K11" s="686"/>
      <c r="L11" s="187">
        <f>SUM(L7:L9)</f>
        <v>0</v>
      </c>
      <c r="M11" s="150">
        <v>32.479999999999997</v>
      </c>
      <c r="N11" s="150" t="s">
        <v>286</v>
      </c>
    </row>
    <row r="12" spans="1:26" s="314" customFormat="1" ht="35.25" customHeight="1" x14ac:dyDescent="0.25">
      <c r="A12" s="391">
        <v>5</v>
      </c>
      <c r="B12" s="735" t="s">
        <v>179</v>
      </c>
      <c r="C12" s="736"/>
      <c r="D12" s="736"/>
      <c r="E12" s="736"/>
      <c r="F12" s="736"/>
      <c r="G12" s="393"/>
      <c r="H12" s="393"/>
      <c r="I12" s="313"/>
      <c r="J12" s="313"/>
      <c r="K12" s="313"/>
      <c r="L12" s="394"/>
      <c r="M12" s="150">
        <v>153.26</v>
      </c>
      <c r="N12" s="150" t="s">
        <v>287</v>
      </c>
    </row>
    <row r="13" spans="1:26" s="314" customFormat="1" ht="35.25" customHeight="1" x14ac:dyDescent="0.25">
      <c r="A13" s="391"/>
      <c r="B13" s="737" t="s">
        <v>283</v>
      </c>
      <c r="C13" s="737"/>
      <c r="D13" s="737"/>
      <c r="E13" s="737"/>
      <c r="F13" s="737"/>
      <c r="G13" s="181" t="s">
        <v>9</v>
      </c>
      <c r="H13" s="181"/>
      <c r="I13" s="395"/>
      <c r="J13" s="468">
        <v>20.5</v>
      </c>
      <c r="K13" s="199">
        <v>1</v>
      </c>
      <c r="L13" s="184">
        <f>H13*I13*J13*K13</f>
        <v>0</v>
      </c>
      <c r="M13" s="150">
        <v>26.31</v>
      </c>
      <c r="N13" s="150" t="s">
        <v>287</v>
      </c>
    </row>
    <row r="14" spans="1:26" s="314" customFormat="1" ht="35.25" customHeight="1" x14ac:dyDescent="0.25">
      <c r="A14" s="391"/>
      <c r="B14" s="737" t="s">
        <v>433</v>
      </c>
      <c r="C14" s="737"/>
      <c r="D14" s="737"/>
      <c r="E14" s="737"/>
      <c r="F14" s="737"/>
      <c r="G14" s="181" t="s">
        <v>9</v>
      </c>
      <c r="H14" s="181"/>
      <c r="I14" s="395"/>
      <c r="J14" s="199">
        <v>8</v>
      </c>
      <c r="K14" s="199">
        <v>1</v>
      </c>
      <c r="L14" s="184">
        <f>H14*I14*J14*K14</f>
        <v>0</v>
      </c>
      <c r="M14" s="150">
        <v>104.53</v>
      </c>
      <c r="N14" s="150" t="s">
        <v>285</v>
      </c>
    </row>
    <row r="15" spans="1:26" s="314" customFormat="1" ht="36" customHeight="1" x14ac:dyDescent="0.25">
      <c r="A15" s="391"/>
      <c r="B15" s="739"/>
      <c r="C15" s="737"/>
      <c r="D15" s="737"/>
      <c r="E15" s="737"/>
      <c r="F15" s="737"/>
      <c r="G15" s="181"/>
      <c r="H15" s="181"/>
      <c r="I15" s="170"/>
      <c r="J15" s="183"/>
      <c r="K15" s="183"/>
      <c r="L15" s="184"/>
    </row>
    <row r="16" spans="1:26" s="314" customFormat="1" ht="23.25" x14ac:dyDescent="0.35">
      <c r="A16" s="185"/>
      <c r="B16" s="163"/>
      <c r="C16" s="163"/>
      <c r="D16" s="163"/>
      <c r="E16" s="163"/>
      <c r="F16" s="163"/>
      <c r="G16" s="186"/>
      <c r="H16" s="186"/>
      <c r="I16" s="686" t="s">
        <v>10</v>
      </c>
      <c r="J16" s="686"/>
      <c r="K16" s="686"/>
      <c r="L16" s="187">
        <f>SUM(L13:L15)</f>
        <v>0</v>
      </c>
    </row>
    <row r="17" spans="1:22" s="314" customFormat="1" ht="35.25" customHeight="1" x14ac:dyDescent="0.25">
      <c r="A17" s="391">
        <v>5</v>
      </c>
      <c r="B17" s="735" t="s">
        <v>25</v>
      </c>
      <c r="C17" s="736"/>
      <c r="D17" s="736"/>
      <c r="E17" s="736"/>
      <c r="F17" s="736"/>
      <c r="G17" s="393"/>
      <c r="H17" s="393"/>
      <c r="I17" s="313"/>
      <c r="J17" s="313"/>
      <c r="K17" s="313"/>
      <c r="L17" s="394"/>
    </row>
    <row r="18" spans="1:22" s="314" customFormat="1" ht="35.25" customHeight="1" x14ac:dyDescent="0.25">
      <c r="A18" s="391"/>
      <c r="B18" s="737" t="s">
        <v>283</v>
      </c>
      <c r="C18" s="737"/>
      <c r="D18" s="737"/>
      <c r="E18" s="737"/>
      <c r="F18" s="737"/>
      <c r="G18" s="181" t="s">
        <v>9</v>
      </c>
      <c r="H18" s="181"/>
      <c r="I18" s="395"/>
      <c r="J18" s="468">
        <v>20.5</v>
      </c>
      <c r="K18" s="199">
        <v>0.25</v>
      </c>
      <c r="L18" s="184">
        <f>H18*I18*J18*K18</f>
        <v>0</v>
      </c>
    </row>
    <row r="19" spans="1:22" s="314" customFormat="1" ht="35.25" customHeight="1" x14ac:dyDescent="0.25">
      <c r="A19" s="391"/>
      <c r="B19" s="737" t="s">
        <v>433</v>
      </c>
      <c r="C19" s="737"/>
      <c r="D19" s="737"/>
      <c r="E19" s="737"/>
      <c r="F19" s="737"/>
      <c r="G19" s="181" t="s">
        <v>9</v>
      </c>
      <c r="H19" s="181"/>
      <c r="I19" s="395"/>
      <c r="J19" s="199">
        <v>8</v>
      </c>
      <c r="K19" s="199">
        <v>0.25</v>
      </c>
      <c r="L19" s="184">
        <f>H19*I19*J19*K19</f>
        <v>0</v>
      </c>
      <c r="M19" s="150">
        <v>104.53</v>
      </c>
      <c r="N19" s="150" t="s">
        <v>285</v>
      </c>
    </row>
    <row r="20" spans="1:22" s="314" customFormat="1" ht="36" customHeight="1" x14ac:dyDescent="0.25">
      <c r="A20" s="391"/>
      <c r="B20" s="737"/>
      <c r="C20" s="737"/>
      <c r="D20" s="737"/>
      <c r="E20" s="737"/>
      <c r="F20" s="737"/>
      <c r="G20" s="181"/>
      <c r="H20" s="181"/>
      <c r="I20" s="170"/>
      <c r="J20" s="183"/>
      <c r="K20" s="183"/>
      <c r="L20" s="184"/>
    </row>
    <row r="21" spans="1:22" s="314" customFormat="1" ht="23.25" x14ac:dyDescent="0.35">
      <c r="A21" s="185"/>
      <c r="B21" s="163"/>
      <c r="C21" s="163"/>
      <c r="D21" s="163"/>
      <c r="E21" s="163"/>
      <c r="F21" s="163"/>
      <c r="G21" s="186"/>
      <c r="H21" s="186"/>
      <c r="I21" s="686" t="s">
        <v>10</v>
      </c>
      <c r="J21" s="686"/>
      <c r="K21" s="686"/>
      <c r="L21" s="187">
        <f>SUM(L18:L20)</f>
        <v>0</v>
      </c>
    </row>
    <row r="22" spans="1:22" s="314" customFormat="1" ht="35.25" customHeight="1" x14ac:dyDescent="0.25">
      <c r="A22" s="391">
        <v>5</v>
      </c>
      <c r="B22" s="735" t="s">
        <v>225</v>
      </c>
      <c r="C22" s="736"/>
      <c r="D22" s="736"/>
      <c r="E22" s="736"/>
      <c r="F22" s="736"/>
      <c r="G22" s="393"/>
      <c r="H22" s="393"/>
      <c r="I22" s="313"/>
      <c r="J22" s="313"/>
      <c r="K22" s="313"/>
      <c r="L22" s="394"/>
    </row>
    <row r="23" spans="1:22" s="314" customFormat="1" ht="35.25" customHeight="1" x14ac:dyDescent="0.25">
      <c r="A23" s="391"/>
      <c r="B23" s="737" t="s">
        <v>434</v>
      </c>
      <c r="C23" s="737"/>
      <c r="D23" s="737"/>
      <c r="E23" s="737"/>
      <c r="F23" s="737"/>
      <c r="G23" s="181" t="s">
        <v>18</v>
      </c>
      <c r="H23" s="181"/>
      <c r="I23" s="395"/>
      <c r="J23" s="199"/>
      <c r="K23" s="183">
        <v>6.5</v>
      </c>
      <c r="L23" s="184">
        <f>H23*I23*K23</f>
        <v>0</v>
      </c>
      <c r="V23" s="364">
        <v>72.83</v>
      </c>
    </row>
    <row r="24" spans="1:22" s="314" customFormat="1" ht="35.25" customHeight="1" x14ac:dyDescent="0.25">
      <c r="A24" s="391"/>
      <c r="B24" s="737" t="s">
        <v>461</v>
      </c>
      <c r="C24" s="737"/>
      <c r="D24" s="737"/>
      <c r="E24" s="737"/>
      <c r="F24" s="737"/>
      <c r="G24" s="181" t="s">
        <v>18</v>
      </c>
      <c r="H24" s="181"/>
      <c r="I24" s="395"/>
      <c r="J24" s="448"/>
      <c r="K24" s="183">
        <v>5</v>
      </c>
      <c r="L24" s="184">
        <f>H24*I24*K24</f>
        <v>0</v>
      </c>
      <c r="V24" s="364">
        <v>72.83</v>
      </c>
    </row>
    <row r="25" spans="1:22" s="314" customFormat="1" ht="35.25" customHeight="1" x14ac:dyDescent="0.25">
      <c r="A25" s="391"/>
      <c r="B25" s="737" t="s">
        <v>462</v>
      </c>
      <c r="C25" s="737"/>
      <c r="D25" s="737"/>
      <c r="E25" s="737"/>
      <c r="F25" s="737"/>
      <c r="G25" s="181" t="s">
        <v>18</v>
      </c>
      <c r="H25" s="181"/>
      <c r="I25" s="395"/>
      <c r="J25" s="199"/>
      <c r="K25" s="183">
        <v>5</v>
      </c>
      <c r="L25" s="184">
        <f>H25*I25*K25</f>
        <v>0</v>
      </c>
      <c r="V25" s="364">
        <v>72.83</v>
      </c>
    </row>
    <row r="26" spans="1:22" s="314" customFormat="1" ht="35.25" customHeight="1" x14ac:dyDescent="0.25">
      <c r="A26" s="391"/>
      <c r="B26" s="737" t="s">
        <v>463</v>
      </c>
      <c r="C26" s="737"/>
      <c r="D26" s="737"/>
      <c r="E26" s="737"/>
      <c r="F26" s="737"/>
      <c r="G26" s="181" t="s">
        <v>18</v>
      </c>
      <c r="H26" s="181"/>
      <c r="I26" s="395"/>
      <c r="J26" s="199"/>
      <c r="K26" s="183">
        <v>8.5</v>
      </c>
      <c r="L26" s="184">
        <f>H26*I26*K26</f>
        <v>0</v>
      </c>
      <c r="V26" s="364">
        <v>72.83</v>
      </c>
    </row>
    <row r="27" spans="1:22" s="314" customFormat="1" ht="36" customHeight="1" x14ac:dyDescent="0.5">
      <c r="A27" s="185"/>
      <c r="B27" s="163"/>
      <c r="C27" s="163"/>
      <c r="D27" s="163"/>
      <c r="E27" s="163"/>
      <c r="F27" s="163"/>
      <c r="G27" s="186"/>
      <c r="H27" s="186"/>
      <c r="I27" s="686" t="s">
        <v>478</v>
      </c>
      <c r="J27" s="686"/>
      <c r="K27" s="686"/>
      <c r="L27" s="187">
        <f>SUM(L23:L26)</f>
        <v>0</v>
      </c>
      <c r="P27" s="399">
        <v>117.75</v>
      </c>
      <c r="Q27" s="400">
        <v>50</v>
      </c>
      <c r="R27" s="400">
        <f>P27-Q27</f>
        <v>67.75</v>
      </c>
      <c r="S27" s="400">
        <v>410</v>
      </c>
      <c r="T27" s="401"/>
      <c r="V27" s="364">
        <v>72.83</v>
      </c>
    </row>
    <row r="28" spans="1:22" s="314" customFormat="1" ht="36" customHeight="1" x14ac:dyDescent="0.5">
      <c r="A28" s="391">
        <v>6</v>
      </c>
      <c r="B28" s="735" t="s">
        <v>202</v>
      </c>
      <c r="C28" s="736"/>
      <c r="D28" s="736"/>
      <c r="E28" s="736"/>
      <c r="F28" s="736"/>
      <c r="G28" s="393"/>
      <c r="H28" s="393"/>
      <c r="I28" s="313"/>
      <c r="J28" s="313"/>
      <c r="K28" s="313"/>
      <c r="L28" s="394"/>
      <c r="P28" s="399">
        <v>77</v>
      </c>
      <c r="Q28" s="400"/>
      <c r="R28" s="400" t="s">
        <v>245</v>
      </c>
      <c r="S28" s="400"/>
      <c r="T28" s="401"/>
      <c r="V28" s="364">
        <v>72.83</v>
      </c>
    </row>
    <row r="29" spans="1:22" s="314" customFormat="1" ht="21" x14ac:dyDescent="0.25">
      <c r="A29" s="391"/>
      <c r="B29" s="737" t="s">
        <v>432</v>
      </c>
      <c r="C29" s="737"/>
      <c r="D29" s="737"/>
      <c r="E29" s="737"/>
      <c r="F29" s="737"/>
      <c r="G29" s="181" t="s">
        <v>9</v>
      </c>
      <c r="H29" s="181"/>
      <c r="I29" s="182"/>
      <c r="J29" s="199">
        <v>0.75</v>
      </c>
      <c r="K29" s="199">
        <v>5</v>
      </c>
      <c r="L29" s="184">
        <f>H29*I29*K29*J29</f>
        <v>0</v>
      </c>
    </row>
    <row r="30" spans="1:22" s="314" customFormat="1" ht="35.25" customHeight="1" x14ac:dyDescent="0.25">
      <c r="A30" s="391"/>
      <c r="B30" s="737" t="s">
        <v>432</v>
      </c>
      <c r="C30" s="737"/>
      <c r="D30" s="737"/>
      <c r="E30" s="737"/>
      <c r="F30" s="737"/>
      <c r="G30" s="181" t="s">
        <v>9</v>
      </c>
      <c r="H30" s="181"/>
      <c r="I30" s="320"/>
      <c r="J30" s="199">
        <v>0.75</v>
      </c>
      <c r="K30" s="199">
        <v>3</v>
      </c>
      <c r="L30" s="184">
        <f t="shared" ref="L30" si="0">H30*I30*K30*J30</f>
        <v>0</v>
      </c>
      <c r="V30" s="364">
        <v>72.83</v>
      </c>
    </row>
    <row r="31" spans="1:22" s="314" customFormat="1" ht="35.25" customHeight="1" x14ac:dyDescent="0.25">
      <c r="A31" s="391"/>
      <c r="B31" s="737" t="s">
        <v>460</v>
      </c>
      <c r="C31" s="737"/>
      <c r="D31" s="737"/>
      <c r="E31" s="737"/>
      <c r="F31" s="737"/>
      <c r="G31" s="181" t="s">
        <v>9</v>
      </c>
      <c r="H31" s="181"/>
      <c r="I31" s="320"/>
      <c r="J31" s="448">
        <v>10.86</v>
      </c>
      <c r="K31" s="448">
        <v>1</v>
      </c>
      <c r="L31" s="184">
        <f t="shared" ref="L31" si="1">H31*I31*K31*J31</f>
        <v>0</v>
      </c>
      <c r="V31" s="364">
        <v>72.83</v>
      </c>
    </row>
    <row r="32" spans="1:22" s="314" customFormat="1" ht="35.25" customHeight="1" x14ac:dyDescent="0.25">
      <c r="A32" s="391"/>
      <c r="B32" s="737" t="s">
        <v>433</v>
      </c>
      <c r="C32" s="737"/>
      <c r="D32" s="737"/>
      <c r="E32" s="737"/>
      <c r="F32" s="737"/>
      <c r="G32" s="181" t="s">
        <v>9</v>
      </c>
      <c r="H32" s="181"/>
      <c r="I32" s="395"/>
      <c r="J32" s="199">
        <v>0.75</v>
      </c>
      <c r="K32" s="199">
        <v>7</v>
      </c>
      <c r="L32" s="184">
        <f>H32*I32*J32*K32</f>
        <v>0</v>
      </c>
      <c r="M32" s="150">
        <v>104.53</v>
      </c>
      <c r="N32" s="150" t="s">
        <v>285</v>
      </c>
    </row>
    <row r="33" spans="1:17" s="314" customFormat="1" ht="35.25" customHeight="1" x14ac:dyDescent="0.25">
      <c r="A33" s="391"/>
      <c r="B33" s="737" t="s">
        <v>433</v>
      </c>
      <c r="C33" s="737"/>
      <c r="D33" s="737"/>
      <c r="E33" s="737"/>
      <c r="F33" s="737"/>
      <c r="G33" s="181" t="s">
        <v>9</v>
      </c>
      <c r="H33" s="181"/>
      <c r="I33" s="395"/>
      <c r="J33" s="199">
        <v>0.75</v>
      </c>
      <c r="K33" s="199">
        <v>7</v>
      </c>
      <c r="L33" s="184">
        <f>H33*I33*J33*K33</f>
        <v>0</v>
      </c>
      <c r="M33" s="150">
        <v>104.53</v>
      </c>
      <c r="N33" s="150" t="s">
        <v>285</v>
      </c>
    </row>
    <row r="34" spans="1:17" s="314" customFormat="1" ht="35.25" customHeight="1" x14ac:dyDescent="0.25">
      <c r="A34" s="391"/>
      <c r="B34" s="737" t="s">
        <v>434</v>
      </c>
      <c r="C34" s="737"/>
      <c r="D34" s="737"/>
      <c r="E34" s="737"/>
      <c r="F34" s="737"/>
      <c r="G34" s="181" t="s">
        <v>9</v>
      </c>
      <c r="H34" s="181"/>
      <c r="I34" s="395"/>
      <c r="J34" s="199">
        <v>6.5</v>
      </c>
      <c r="K34" s="199">
        <v>1</v>
      </c>
      <c r="L34" s="184">
        <f>H34*I34*J34*K34</f>
        <v>0</v>
      </c>
      <c r="M34" s="150">
        <v>104.53</v>
      </c>
      <c r="N34" s="150" t="s">
        <v>285</v>
      </c>
    </row>
    <row r="35" spans="1:17" s="314" customFormat="1" ht="36" customHeight="1" x14ac:dyDescent="0.35">
      <c r="A35" s="185"/>
      <c r="B35" s="163"/>
      <c r="C35" s="163"/>
      <c r="D35" s="163"/>
      <c r="E35" s="163"/>
      <c r="F35" s="163"/>
      <c r="G35" s="186"/>
      <c r="H35" s="186"/>
      <c r="I35" s="686" t="s">
        <v>10</v>
      </c>
      <c r="J35" s="686"/>
      <c r="K35" s="686"/>
      <c r="L35" s="187">
        <f>SUM(L29:L34)</f>
        <v>0</v>
      </c>
    </row>
    <row r="36" spans="1:17" s="314" customFormat="1" ht="35.25" customHeight="1" x14ac:dyDescent="0.25">
      <c r="A36" s="391">
        <v>6</v>
      </c>
      <c r="B36" s="735" t="s">
        <v>288</v>
      </c>
      <c r="C36" s="736"/>
      <c r="D36" s="736"/>
      <c r="E36" s="736"/>
      <c r="F36" s="736"/>
      <c r="G36" s="393" t="s">
        <v>222</v>
      </c>
      <c r="H36" s="393"/>
      <c r="I36" s="313"/>
      <c r="J36" s="313"/>
      <c r="K36" s="313"/>
      <c r="L36" s="394"/>
    </row>
    <row r="37" spans="1:17" s="314" customFormat="1" ht="36" customHeight="1" x14ac:dyDescent="0.25">
      <c r="A37" s="391"/>
      <c r="B37" s="737" t="s">
        <v>292</v>
      </c>
      <c r="C37" s="737"/>
      <c r="D37" s="737"/>
      <c r="E37" s="737"/>
      <c r="F37" s="737"/>
      <c r="G37" s="181" t="s">
        <v>299</v>
      </c>
      <c r="H37" s="181"/>
      <c r="I37" s="297"/>
      <c r="J37" s="183"/>
      <c r="K37" s="183"/>
      <c r="L37" s="184">
        <f>H37*I37</f>
        <v>0</v>
      </c>
    </row>
    <row r="38" spans="1:17" s="314" customFormat="1" ht="36" customHeight="1" x14ac:dyDescent="0.35">
      <c r="A38" s="185"/>
      <c r="B38" s="163"/>
      <c r="C38" s="163"/>
      <c r="D38" s="163"/>
      <c r="E38" s="163"/>
      <c r="F38" s="163"/>
      <c r="G38" s="186"/>
      <c r="H38" s="186"/>
      <c r="I38" s="686" t="s">
        <v>10</v>
      </c>
      <c r="J38" s="686"/>
      <c r="K38" s="686"/>
      <c r="L38" s="187">
        <f>SUM(L37:L37)</f>
        <v>0</v>
      </c>
    </row>
    <row r="39" spans="1:17" s="314" customFormat="1" ht="36" customHeight="1" x14ac:dyDescent="0.25">
      <c r="A39" s="391">
        <v>3</v>
      </c>
      <c r="B39" s="735" t="s">
        <v>178</v>
      </c>
      <c r="C39" s="736"/>
      <c r="D39" s="736"/>
      <c r="E39" s="736"/>
      <c r="F39" s="736"/>
      <c r="G39" s="393"/>
      <c r="H39" s="393"/>
      <c r="I39" s="313"/>
      <c r="J39" s="313"/>
      <c r="K39" s="313"/>
      <c r="L39" s="394"/>
    </row>
    <row r="40" spans="1:17" s="314" customFormat="1" ht="35.25" customHeight="1" x14ac:dyDescent="0.25">
      <c r="A40" s="391"/>
      <c r="B40" s="738" t="s">
        <v>49</v>
      </c>
      <c r="C40" s="738"/>
      <c r="D40" s="738"/>
      <c r="E40" s="738"/>
      <c r="F40" s="738"/>
      <c r="G40" s="393"/>
      <c r="H40" s="393"/>
      <c r="I40" s="313"/>
      <c r="J40" s="313"/>
      <c r="K40" s="313"/>
      <c r="L40" s="394"/>
      <c r="M40" s="398"/>
      <c r="N40" s="398"/>
      <c r="O40" s="398"/>
      <c r="P40" s="398"/>
      <c r="Q40" s="398"/>
    </row>
    <row r="41" spans="1:17" s="314" customFormat="1" ht="35.25" customHeight="1" x14ac:dyDescent="0.25">
      <c r="A41" s="391"/>
      <c r="B41" s="737" t="s">
        <v>291</v>
      </c>
      <c r="C41" s="737"/>
      <c r="D41" s="737"/>
      <c r="E41" s="737"/>
      <c r="F41" s="737"/>
      <c r="G41" s="181" t="s">
        <v>18</v>
      </c>
      <c r="H41" s="181"/>
      <c r="I41" s="395">
        <f>I13</f>
        <v>0</v>
      </c>
      <c r="J41" s="199"/>
      <c r="K41" s="199"/>
      <c r="L41" s="184">
        <f>H41*I41</f>
        <v>0</v>
      </c>
    </row>
    <row r="42" spans="1:17" s="314" customFormat="1" ht="35.25" customHeight="1" x14ac:dyDescent="0.35">
      <c r="A42" s="185"/>
      <c r="B42" s="163"/>
      <c r="C42" s="163"/>
      <c r="D42" s="163"/>
      <c r="E42" s="163"/>
      <c r="F42" s="163"/>
      <c r="G42" s="186"/>
      <c r="H42" s="186"/>
      <c r="I42" s="686" t="s">
        <v>26</v>
      </c>
      <c r="J42" s="686"/>
      <c r="K42" s="686"/>
      <c r="L42" s="187">
        <f>SUM(L41:L41)</f>
        <v>0</v>
      </c>
    </row>
    <row r="43" spans="1:17" s="314" customFormat="1" ht="18.75" x14ac:dyDescent="0.25">
      <c r="A43" s="391">
        <v>6</v>
      </c>
      <c r="B43" s="735" t="s">
        <v>175</v>
      </c>
      <c r="C43" s="735"/>
      <c r="D43" s="735"/>
      <c r="E43" s="735"/>
      <c r="F43" s="735"/>
      <c r="G43" s="393"/>
      <c r="H43" s="393"/>
      <c r="I43" s="402"/>
      <c r="J43" s="313"/>
      <c r="K43" s="313"/>
      <c r="L43" s="394"/>
    </row>
    <row r="44" spans="1:17" s="314" customFormat="1" ht="18.75" customHeight="1" x14ac:dyDescent="0.25">
      <c r="A44" s="391"/>
      <c r="B44" s="737" t="s">
        <v>290</v>
      </c>
      <c r="C44" s="737"/>
      <c r="D44" s="737"/>
      <c r="E44" s="737"/>
      <c r="F44" s="737"/>
      <c r="G44" s="181" t="s">
        <v>9</v>
      </c>
      <c r="H44" s="181"/>
      <c r="I44" s="320"/>
      <c r="J44" s="183"/>
      <c r="K44" s="183">
        <v>1</v>
      </c>
      <c r="L44" s="184">
        <f>H44*I44*J44*K44</f>
        <v>0</v>
      </c>
    </row>
    <row r="45" spans="1:17" s="314" customFormat="1" ht="21" customHeight="1" x14ac:dyDescent="0.25">
      <c r="A45" s="391"/>
      <c r="B45" s="737" t="s">
        <v>305</v>
      </c>
      <c r="C45" s="737"/>
      <c r="D45" s="737"/>
      <c r="E45" s="737"/>
      <c r="F45" s="737"/>
      <c r="G45" s="181" t="s">
        <v>9</v>
      </c>
      <c r="H45" s="181"/>
      <c r="I45" s="395"/>
      <c r="J45" s="199"/>
      <c r="K45" s="199">
        <v>0.25</v>
      </c>
      <c r="L45" s="184">
        <f>H45*I45*K45</f>
        <v>0</v>
      </c>
    </row>
    <row r="46" spans="1:17" s="174" customFormat="1" ht="23.25" x14ac:dyDescent="0.35">
      <c r="A46" s="185"/>
      <c r="B46" s="163"/>
      <c r="C46" s="163"/>
      <c r="D46" s="163"/>
      <c r="E46" s="163"/>
      <c r="F46" s="163"/>
      <c r="G46" s="186"/>
      <c r="H46" s="186"/>
      <c r="I46" s="686" t="s">
        <v>10</v>
      </c>
      <c r="J46" s="686"/>
      <c r="K46" s="686"/>
      <c r="L46" s="187">
        <f>SUM(L44:L45)</f>
        <v>0</v>
      </c>
    </row>
    <row r="47" spans="1:17" s="174" customFormat="1" x14ac:dyDescent="0.2">
      <c r="A47" s="188"/>
      <c r="B47" s="189"/>
      <c r="C47" s="288"/>
      <c r="D47" s="288"/>
      <c r="E47" s="288"/>
      <c r="F47" s="288"/>
      <c r="G47" s="190"/>
      <c r="H47" s="190"/>
    </row>
    <row r="48" spans="1:17" s="174" customFormat="1" x14ac:dyDescent="0.2">
      <c r="A48" s="188"/>
      <c r="B48" s="189"/>
      <c r="C48" s="288"/>
      <c r="D48" s="288"/>
      <c r="E48" s="288"/>
      <c r="F48" s="288"/>
      <c r="G48" s="190"/>
      <c r="H48" s="190"/>
    </row>
    <row r="49" spans="1:8" s="174" customFormat="1" x14ac:dyDescent="0.2">
      <c r="A49" s="188"/>
      <c r="B49" s="189"/>
      <c r="C49" s="288"/>
      <c r="D49" s="288"/>
      <c r="E49" s="288"/>
      <c r="F49" s="288"/>
      <c r="G49" s="190"/>
      <c r="H49" s="190"/>
    </row>
    <row r="50" spans="1:8" s="174" customFormat="1" x14ac:dyDescent="0.2">
      <c r="A50" s="188"/>
      <c r="B50" s="189"/>
      <c r="C50" s="288"/>
      <c r="D50" s="288"/>
      <c r="E50" s="288"/>
      <c r="F50" s="288"/>
      <c r="G50" s="190"/>
      <c r="H50" s="190"/>
    </row>
    <row r="51" spans="1:8" s="174" customFormat="1" x14ac:dyDescent="0.2">
      <c r="A51" s="188"/>
      <c r="B51" s="189"/>
      <c r="C51" s="288"/>
      <c r="D51" s="288"/>
      <c r="E51" s="288"/>
      <c r="F51" s="288"/>
      <c r="G51" s="190"/>
      <c r="H51" s="190"/>
    </row>
    <row r="52" spans="1:8" s="174" customFormat="1" x14ac:dyDescent="0.2">
      <c r="A52" s="188"/>
      <c r="B52" s="189"/>
      <c r="C52" s="288"/>
      <c r="D52" s="288"/>
      <c r="E52" s="288"/>
      <c r="F52" s="288"/>
      <c r="G52" s="190"/>
      <c r="H52" s="190"/>
    </row>
    <row r="53" spans="1:8" s="174" customFormat="1" x14ac:dyDescent="0.2">
      <c r="A53" s="188"/>
      <c r="B53" s="189"/>
      <c r="C53" s="288"/>
      <c r="D53" s="288"/>
      <c r="E53" s="288"/>
      <c r="F53" s="288"/>
      <c r="G53" s="190"/>
      <c r="H53" s="190"/>
    </row>
    <row r="54" spans="1:8" s="174" customFormat="1" x14ac:dyDescent="0.2">
      <c r="A54" s="188"/>
      <c r="B54" s="189"/>
      <c r="C54" s="288"/>
      <c r="D54" s="288"/>
      <c r="E54" s="288"/>
      <c r="F54" s="288"/>
      <c r="G54" s="190"/>
      <c r="H54" s="190"/>
    </row>
    <row r="55" spans="1:8" s="174" customFormat="1" x14ac:dyDescent="0.2">
      <c r="A55" s="188"/>
      <c r="B55" s="189"/>
      <c r="C55" s="288"/>
      <c r="D55" s="288"/>
      <c r="E55" s="288"/>
      <c r="F55" s="288"/>
      <c r="G55" s="190"/>
      <c r="H55" s="190"/>
    </row>
    <row r="56" spans="1:8" s="174" customFormat="1" x14ac:dyDescent="0.2">
      <c r="A56" s="188"/>
      <c r="B56" s="189"/>
      <c r="C56" s="288"/>
      <c r="D56" s="288"/>
      <c r="E56" s="288"/>
      <c r="F56" s="288"/>
      <c r="G56" s="190"/>
      <c r="H56" s="190"/>
    </row>
    <row r="57" spans="1:8" s="174" customFormat="1" x14ac:dyDescent="0.2">
      <c r="A57" s="188"/>
      <c r="B57" s="189"/>
      <c r="C57" s="288"/>
      <c r="D57" s="288"/>
      <c r="E57" s="288"/>
      <c r="F57" s="288"/>
      <c r="G57" s="190"/>
      <c r="H57" s="190"/>
    </row>
    <row r="58" spans="1:8" s="174" customFormat="1" x14ac:dyDescent="0.2">
      <c r="A58" s="188"/>
      <c r="B58" s="189"/>
      <c r="C58" s="288"/>
      <c r="D58" s="288"/>
      <c r="E58" s="288"/>
      <c r="F58" s="288"/>
      <c r="G58" s="190"/>
      <c r="H58" s="190"/>
    </row>
    <row r="59" spans="1:8" s="174" customFormat="1" x14ac:dyDescent="0.2">
      <c r="A59" s="188"/>
      <c r="B59" s="189"/>
      <c r="C59" s="288"/>
      <c r="D59" s="288"/>
      <c r="E59" s="288"/>
      <c r="F59" s="288"/>
      <c r="G59" s="190"/>
      <c r="H59" s="190"/>
    </row>
    <row r="60" spans="1:8" s="174" customFormat="1" x14ac:dyDescent="0.2">
      <c r="A60" s="188"/>
      <c r="B60" s="189"/>
      <c r="C60" s="288"/>
      <c r="D60" s="288"/>
      <c r="E60" s="288"/>
      <c r="F60" s="288"/>
      <c r="G60" s="190"/>
      <c r="H60" s="190"/>
    </row>
    <row r="61" spans="1:8" s="174" customFormat="1" x14ac:dyDescent="0.2">
      <c r="A61" s="188"/>
      <c r="B61" s="189"/>
      <c r="C61" s="288"/>
      <c r="D61" s="288"/>
      <c r="E61" s="288"/>
      <c r="F61" s="288"/>
      <c r="G61" s="190"/>
      <c r="H61" s="190"/>
    </row>
    <row r="62" spans="1:8" s="174" customFormat="1" x14ac:dyDescent="0.2">
      <c r="A62" s="188"/>
      <c r="B62" s="189"/>
      <c r="C62" s="288"/>
      <c r="D62" s="288"/>
      <c r="E62" s="288"/>
      <c r="F62" s="288"/>
      <c r="G62" s="190"/>
      <c r="H62" s="190"/>
    </row>
    <row r="63" spans="1:8" s="174" customFormat="1" x14ac:dyDescent="0.2">
      <c r="A63" s="188"/>
      <c r="B63" s="189"/>
      <c r="C63" s="288"/>
      <c r="D63" s="288"/>
      <c r="E63" s="288"/>
      <c r="F63" s="288"/>
      <c r="G63" s="190"/>
      <c r="H63" s="190"/>
    </row>
    <row r="64" spans="1:8" s="174" customFormat="1" x14ac:dyDescent="0.2">
      <c r="A64" s="188"/>
      <c r="B64" s="189"/>
      <c r="C64" s="288"/>
      <c r="D64" s="288"/>
      <c r="E64" s="288"/>
      <c r="F64" s="288"/>
      <c r="G64" s="190"/>
      <c r="H64" s="190"/>
    </row>
    <row r="65" spans="1:8" s="174" customFormat="1" x14ac:dyDescent="0.2">
      <c r="A65" s="188"/>
      <c r="B65" s="189"/>
      <c r="C65" s="288"/>
      <c r="D65" s="288"/>
      <c r="E65" s="288"/>
      <c r="F65" s="288"/>
      <c r="G65" s="190"/>
      <c r="H65" s="190"/>
    </row>
    <row r="66" spans="1:8" s="174" customFormat="1" x14ac:dyDescent="0.2">
      <c r="A66" s="188"/>
      <c r="B66" s="189"/>
      <c r="C66" s="288"/>
      <c r="D66" s="288"/>
      <c r="E66" s="288"/>
      <c r="F66" s="288"/>
      <c r="G66" s="190"/>
      <c r="H66" s="190"/>
    </row>
    <row r="67" spans="1:8" s="174" customFormat="1" x14ac:dyDescent="0.2">
      <c r="A67" s="188"/>
      <c r="B67" s="189"/>
      <c r="C67" s="288"/>
      <c r="D67" s="288"/>
      <c r="E67" s="288"/>
      <c r="F67" s="288"/>
      <c r="G67" s="190"/>
      <c r="H67" s="190"/>
    </row>
    <row r="68" spans="1:8" s="174" customFormat="1" x14ac:dyDescent="0.2">
      <c r="A68" s="188"/>
      <c r="B68" s="189"/>
      <c r="C68" s="288"/>
      <c r="D68" s="288"/>
      <c r="E68" s="288"/>
      <c r="F68" s="288"/>
      <c r="G68" s="190"/>
      <c r="H68" s="190"/>
    </row>
    <row r="69" spans="1:8" s="174" customFormat="1" x14ac:dyDescent="0.2">
      <c r="A69" s="188"/>
      <c r="B69" s="189"/>
      <c r="C69" s="288"/>
      <c r="D69" s="288"/>
      <c r="E69" s="288"/>
      <c r="F69" s="288"/>
      <c r="G69" s="190"/>
      <c r="H69" s="190"/>
    </row>
    <row r="70" spans="1:8" s="174" customFormat="1" x14ac:dyDescent="0.2">
      <c r="A70" s="188"/>
      <c r="B70" s="189"/>
      <c r="C70" s="288"/>
      <c r="D70" s="288"/>
      <c r="E70" s="288"/>
      <c r="F70" s="288"/>
      <c r="G70" s="190"/>
      <c r="H70" s="190"/>
    </row>
    <row r="71" spans="1:8" s="174" customFormat="1" x14ac:dyDescent="0.2">
      <c r="A71" s="188"/>
      <c r="B71" s="189"/>
      <c r="C71" s="288"/>
      <c r="D71" s="288"/>
      <c r="E71" s="288"/>
      <c r="F71" s="288"/>
      <c r="G71" s="190"/>
      <c r="H71" s="190"/>
    </row>
    <row r="72" spans="1:8" s="174" customFormat="1" x14ac:dyDescent="0.2">
      <c r="A72" s="188"/>
      <c r="B72" s="189"/>
      <c r="C72" s="288"/>
      <c r="D72" s="288"/>
      <c r="E72" s="288"/>
      <c r="F72" s="288"/>
      <c r="G72" s="190"/>
      <c r="H72" s="190"/>
    </row>
    <row r="73" spans="1:8" s="174" customFormat="1" x14ac:dyDescent="0.2">
      <c r="A73" s="188"/>
      <c r="B73" s="189"/>
      <c r="C73" s="288"/>
      <c r="D73" s="288"/>
      <c r="E73" s="288"/>
      <c r="F73" s="288"/>
      <c r="G73" s="190"/>
      <c r="H73" s="190"/>
    </row>
    <row r="74" spans="1:8" s="174" customFormat="1" x14ac:dyDescent="0.2">
      <c r="A74" s="188"/>
      <c r="B74" s="189"/>
      <c r="C74" s="288"/>
      <c r="D74" s="288"/>
      <c r="E74" s="288"/>
      <c r="F74" s="288"/>
      <c r="G74" s="190"/>
      <c r="H74" s="190"/>
    </row>
    <row r="75" spans="1:8" s="174" customFormat="1" x14ac:dyDescent="0.2">
      <c r="A75" s="188"/>
      <c r="B75" s="189"/>
      <c r="C75" s="288"/>
      <c r="D75" s="288"/>
      <c r="E75" s="288"/>
      <c r="F75" s="288"/>
      <c r="G75" s="190"/>
      <c r="H75" s="190"/>
    </row>
    <row r="76" spans="1:8" s="174" customFormat="1" x14ac:dyDescent="0.2">
      <c r="A76" s="188"/>
      <c r="B76" s="189"/>
      <c r="C76" s="288"/>
      <c r="D76" s="288"/>
      <c r="E76" s="288"/>
      <c r="F76" s="288"/>
      <c r="G76" s="190"/>
      <c r="H76" s="190"/>
    </row>
    <row r="77" spans="1:8" s="174" customFormat="1" x14ac:dyDescent="0.2">
      <c r="A77" s="188"/>
      <c r="B77" s="189"/>
      <c r="C77" s="288"/>
      <c r="D77" s="288"/>
      <c r="E77" s="288"/>
      <c r="F77" s="288"/>
      <c r="G77" s="190"/>
      <c r="H77" s="190"/>
    </row>
    <row r="78" spans="1:8" s="174" customFormat="1" x14ac:dyDescent="0.2">
      <c r="A78" s="188"/>
      <c r="B78" s="189"/>
      <c r="C78" s="288"/>
      <c r="D78" s="288"/>
      <c r="E78" s="288"/>
      <c r="F78" s="288"/>
      <c r="G78" s="190"/>
      <c r="H78" s="190"/>
    </row>
    <row r="79" spans="1:8" s="174" customFormat="1" x14ac:dyDescent="0.2">
      <c r="A79" s="188"/>
      <c r="B79" s="189"/>
      <c r="C79" s="288"/>
      <c r="D79" s="288"/>
      <c r="E79" s="288"/>
      <c r="F79" s="288"/>
      <c r="G79" s="190"/>
      <c r="H79" s="190"/>
    </row>
    <row r="80" spans="1:8" s="174" customFormat="1" x14ac:dyDescent="0.2">
      <c r="A80" s="188"/>
      <c r="B80" s="189"/>
      <c r="C80" s="288"/>
      <c r="D80" s="288"/>
      <c r="E80" s="288"/>
      <c r="F80" s="288"/>
      <c r="G80" s="190"/>
      <c r="H80" s="190"/>
    </row>
    <row r="81" spans="1:8" s="174" customFormat="1" x14ac:dyDescent="0.2">
      <c r="A81" s="188"/>
      <c r="B81" s="189"/>
      <c r="C81" s="288"/>
      <c r="D81" s="288"/>
      <c r="E81" s="288"/>
      <c r="F81" s="288"/>
      <c r="G81" s="190"/>
      <c r="H81" s="190"/>
    </row>
    <row r="82" spans="1:8" s="174" customFormat="1" x14ac:dyDescent="0.2">
      <c r="A82" s="188"/>
      <c r="B82" s="189"/>
      <c r="C82" s="288"/>
      <c r="D82" s="288"/>
      <c r="E82" s="288"/>
      <c r="F82" s="288"/>
      <c r="G82" s="190"/>
      <c r="H82" s="190"/>
    </row>
    <row r="83" spans="1:8" s="174" customFormat="1" x14ac:dyDescent="0.2">
      <c r="A83" s="188"/>
      <c r="B83" s="189"/>
      <c r="C83" s="288"/>
      <c r="D83" s="288"/>
      <c r="E83" s="288"/>
      <c r="F83" s="288"/>
      <c r="G83" s="190"/>
      <c r="H83" s="190"/>
    </row>
    <row r="84" spans="1:8" s="174" customFormat="1" x14ac:dyDescent="0.2">
      <c r="A84" s="188"/>
      <c r="B84" s="189"/>
      <c r="C84" s="288"/>
      <c r="D84" s="288"/>
      <c r="E84" s="288"/>
      <c r="F84" s="288"/>
      <c r="G84" s="190"/>
      <c r="H84" s="190"/>
    </row>
    <row r="85" spans="1:8" s="174" customFormat="1" x14ac:dyDescent="0.2">
      <c r="A85" s="188"/>
      <c r="B85" s="189"/>
      <c r="C85" s="288"/>
      <c r="D85" s="288"/>
      <c r="E85" s="288"/>
      <c r="F85" s="288"/>
      <c r="G85" s="190"/>
      <c r="H85" s="190"/>
    </row>
    <row r="86" spans="1:8" s="174" customFormat="1" x14ac:dyDescent="0.2">
      <c r="A86" s="188"/>
      <c r="B86" s="189"/>
      <c r="C86" s="288"/>
      <c r="D86" s="288"/>
      <c r="E86" s="288"/>
      <c r="F86" s="288"/>
      <c r="G86" s="190"/>
      <c r="H86" s="190"/>
    </row>
    <row r="87" spans="1:8" s="174" customFormat="1" x14ac:dyDescent="0.2">
      <c r="A87" s="188"/>
      <c r="B87" s="189"/>
      <c r="C87" s="288"/>
      <c r="D87" s="288"/>
      <c r="E87" s="288"/>
      <c r="F87" s="288"/>
      <c r="G87" s="190"/>
      <c r="H87" s="190"/>
    </row>
    <row r="88" spans="1:8" s="174" customFormat="1" x14ac:dyDescent="0.2">
      <c r="A88" s="188"/>
      <c r="B88" s="189"/>
      <c r="C88" s="288"/>
      <c r="D88" s="288"/>
      <c r="E88" s="288"/>
      <c r="F88" s="288"/>
      <c r="G88" s="190"/>
      <c r="H88" s="190"/>
    </row>
    <row r="89" spans="1:8" s="174" customFormat="1" x14ac:dyDescent="0.2">
      <c r="A89" s="188"/>
      <c r="B89" s="189"/>
      <c r="C89" s="288"/>
      <c r="D89" s="288"/>
      <c r="E89" s="288"/>
      <c r="F89" s="288"/>
      <c r="G89" s="190"/>
      <c r="H89" s="190"/>
    </row>
    <row r="90" spans="1:8" s="174" customFormat="1" x14ac:dyDescent="0.2">
      <c r="A90" s="188"/>
      <c r="B90" s="189"/>
      <c r="C90" s="288"/>
      <c r="D90" s="288"/>
      <c r="E90" s="288"/>
      <c r="F90" s="288"/>
      <c r="G90" s="190"/>
      <c r="H90" s="190"/>
    </row>
    <row r="91" spans="1:8" s="174" customFormat="1" x14ac:dyDescent="0.2">
      <c r="A91" s="188"/>
      <c r="B91" s="189"/>
      <c r="C91" s="288"/>
      <c r="D91" s="288"/>
      <c r="E91" s="288"/>
      <c r="F91" s="288"/>
      <c r="G91" s="190"/>
      <c r="H91" s="190"/>
    </row>
    <row r="92" spans="1:8" s="174" customFormat="1" x14ac:dyDescent="0.2">
      <c r="A92" s="188"/>
      <c r="B92" s="189"/>
      <c r="C92" s="288"/>
      <c r="D92" s="288"/>
      <c r="E92" s="288"/>
      <c r="F92" s="288"/>
      <c r="G92" s="190"/>
      <c r="H92" s="190"/>
    </row>
    <row r="93" spans="1:8" s="174" customFormat="1" x14ac:dyDescent="0.2">
      <c r="A93" s="188"/>
      <c r="B93" s="189"/>
      <c r="C93" s="288"/>
      <c r="D93" s="288"/>
      <c r="E93" s="288"/>
      <c r="F93" s="288"/>
      <c r="G93" s="190"/>
      <c r="H93" s="190"/>
    </row>
    <row r="94" spans="1:8" s="174" customFormat="1" x14ac:dyDescent="0.2">
      <c r="A94" s="188"/>
      <c r="B94" s="189"/>
      <c r="C94" s="288"/>
      <c r="D94" s="288"/>
      <c r="E94" s="288"/>
      <c r="F94" s="288"/>
      <c r="G94" s="190"/>
      <c r="H94" s="190"/>
    </row>
    <row r="95" spans="1:8" s="174" customFormat="1" x14ac:dyDescent="0.2">
      <c r="A95" s="188"/>
      <c r="B95" s="189"/>
      <c r="C95" s="288"/>
      <c r="D95" s="288"/>
      <c r="E95" s="288"/>
      <c r="F95" s="288"/>
      <c r="G95" s="190"/>
      <c r="H95" s="190"/>
    </row>
    <row r="96" spans="1:8" s="174" customFormat="1" x14ac:dyDescent="0.2">
      <c r="A96" s="188"/>
      <c r="B96" s="189"/>
      <c r="C96" s="288"/>
      <c r="D96" s="288"/>
      <c r="E96" s="288"/>
      <c r="F96" s="288"/>
      <c r="G96" s="190"/>
      <c r="H96" s="190"/>
    </row>
    <row r="97" spans="1:8" s="174" customFormat="1" x14ac:dyDescent="0.2">
      <c r="A97" s="188"/>
      <c r="B97" s="189"/>
      <c r="C97" s="288"/>
      <c r="D97" s="288"/>
      <c r="E97" s="288"/>
      <c r="F97" s="288"/>
      <c r="G97" s="190"/>
      <c r="H97" s="190"/>
    </row>
    <row r="98" spans="1:8" s="174" customFormat="1" x14ac:dyDescent="0.2">
      <c r="A98" s="188"/>
      <c r="B98" s="189"/>
      <c r="C98" s="288"/>
      <c r="D98" s="288"/>
      <c r="E98" s="288"/>
      <c r="F98" s="288"/>
      <c r="G98" s="190"/>
      <c r="H98" s="190"/>
    </row>
    <row r="99" spans="1:8" s="174" customFormat="1" x14ac:dyDescent="0.2">
      <c r="A99" s="188"/>
      <c r="B99" s="189"/>
      <c r="C99" s="288"/>
      <c r="D99" s="288"/>
      <c r="E99" s="288"/>
      <c r="F99" s="288"/>
      <c r="G99" s="190"/>
      <c r="H99" s="190"/>
    </row>
    <row r="100" spans="1:8" s="174" customFormat="1" x14ac:dyDescent="0.2">
      <c r="A100" s="188"/>
      <c r="B100" s="189"/>
      <c r="C100" s="288"/>
      <c r="D100" s="288"/>
      <c r="E100" s="288"/>
      <c r="F100" s="288"/>
      <c r="G100" s="190"/>
      <c r="H100" s="190"/>
    </row>
    <row r="101" spans="1:8" s="174" customFormat="1" x14ac:dyDescent="0.2">
      <c r="A101" s="188"/>
      <c r="B101" s="189"/>
      <c r="C101" s="288"/>
      <c r="D101" s="288"/>
      <c r="E101" s="288"/>
      <c r="F101" s="288"/>
      <c r="G101" s="190"/>
      <c r="H101" s="190"/>
    </row>
    <row r="102" spans="1:8" s="174" customFormat="1" x14ac:dyDescent="0.2">
      <c r="A102" s="188"/>
      <c r="B102" s="189"/>
      <c r="C102" s="288"/>
      <c r="D102" s="288"/>
      <c r="E102" s="288"/>
      <c r="F102" s="288"/>
      <c r="G102" s="190"/>
      <c r="H102" s="190"/>
    </row>
    <row r="103" spans="1:8" s="174" customFormat="1" x14ac:dyDescent="0.2">
      <c r="A103" s="188"/>
      <c r="B103" s="189"/>
      <c r="C103" s="288"/>
      <c r="D103" s="288"/>
      <c r="E103" s="288"/>
      <c r="F103" s="288"/>
      <c r="G103" s="190"/>
      <c r="H103" s="190"/>
    </row>
    <row r="104" spans="1:8" s="174" customFormat="1" x14ac:dyDescent="0.2">
      <c r="A104" s="188"/>
      <c r="B104" s="189"/>
      <c r="C104" s="288"/>
      <c r="D104" s="288"/>
      <c r="E104" s="288"/>
      <c r="F104" s="288"/>
      <c r="G104" s="190"/>
      <c r="H104" s="190"/>
    </row>
    <row r="105" spans="1:8" s="174" customFormat="1" x14ac:dyDescent="0.2">
      <c r="A105" s="188"/>
      <c r="B105" s="189"/>
      <c r="C105" s="288"/>
      <c r="D105" s="288"/>
      <c r="E105" s="288"/>
      <c r="F105" s="288"/>
      <c r="G105" s="190"/>
      <c r="H105" s="190"/>
    </row>
    <row r="106" spans="1:8" s="174" customFormat="1" x14ac:dyDescent="0.2">
      <c r="A106" s="188"/>
      <c r="B106" s="189"/>
      <c r="C106" s="288"/>
      <c r="D106" s="288"/>
      <c r="E106" s="288"/>
      <c r="F106" s="288"/>
      <c r="G106" s="190"/>
      <c r="H106" s="190"/>
    </row>
    <row r="107" spans="1:8" s="174" customFormat="1" x14ac:dyDescent="0.2">
      <c r="A107" s="188"/>
      <c r="B107" s="189"/>
      <c r="C107" s="288"/>
      <c r="D107" s="288"/>
      <c r="E107" s="288"/>
      <c r="F107" s="288"/>
      <c r="G107" s="190"/>
      <c r="H107" s="190"/>
    </row>
    <row r="108" spans="1:8" s="174" customFormat="1" x14ac:dyDescent="0.2">
      <c r="A108" s="188"/>
      <c r="B108" s="189"/>
      <c r="C108" s="288"/>
      <c r="D108" s="288"/>
      <c r="E108" s="288"/>
      <c r="F108" s="288"/>
      <c r="G108" s="190"/>
      <c r="H108" s="190"/>
    </row>
    <row r="109" spans="1:8" s="174" customFormat="1" x14ac:dyDescent="0.2">
      <c r="A109" s="188"/>
      <c r="B109" s="189"/>
      <c r="C109" s="288"/>
      <c r="D109" s="288"/>
      <c r="E109" s="288"/>
      <c r="F109" s="288"/>
      <c r="G109" s="190"/>
      <c r="H109" s="190"/>
    </row>
    <row r="110" spans="1:8" s="174" customFormat="1" x14ac:dyDescent="0.2">
      <c r="A110" s="188"/>
      <c r="B110" s="189"/>
      <c r="C110" s="288"/>
      <c r="D110" s="288"/>
      <c r="E110" s="288"/>
      <c r="F110" s="288"/>
      <c r="G110" s="190"/>
      <c r="H110" s="190"/>
    </row>
    <row r="111" spans="1:8" s="174" customFormat="1" x14ac:dyDescent="0.2">
      <c r="A111" s="188"/>
      <c r="B111" s="189"/>
      <c r="C111" s="288"/>
      <c r="D111" s="288"/>
      <c r="E111" s="288"/>
      <c r="F111" s="288"/>
      <c r="G111" s="190"/>
      <c r="H111" s="190"/>
    </row>
    <row r="112" spans="1:8" s="174" customFormat="1" x14ac:dyDescent="0.2">
      <c r="A112" s="188"/>
      <c r="B112" s="189"/>
      <c r="C112" s="288"/>
      <c r="D112" s="288"/>
      <c r="E112" s="288"/>
      <c r="F112" s="288"/>
      <c r="G112" s="190"/>
      <c r="H112" s="190"/>
    </row>
    <row r="113" spans="1:8" s="174" customFormat="1" x14ac:dyDescent="0.2">
      <c r="A113" s="188"/>
      <c r="B113" s="189"/>
      <c r="C113" s="288"/>
      <c r="D113" s="288"/>
      <c r="E113" s="288"/>
      <c r="F113" s="288"/>
      <c r="G113" s="190"/>
      <c r="H113" s="190"/>
    </row>
    <row r="114" spans="1:8" s="174" customFormat="1" x14ac:dyDescent="0.2">
      <c r="A114" s="188"/>
      <c r="B114" s="189"/>
      <c r="C114" s="288"/>
      <c r="D114" s="288"/>
      <c r="E114" s="288"/>
      <c r="F114" s="288"/>
      <c r="G114" s="190"/>
      <c r="H114" s="190"/>
    </row>
    <row r="115" spans="1:8" s="174" customFormat="1" x14ac:dyDescent="0.2">
      <c r="A115" s="188"/>
      <c r="B115" s="189"/>
      <c r="C115" s="288"/>
      <c r="D115" s="288"/>
      <c r="E115" s="288"/>
      <c r="F115" s="288"/>
      <c r="G115" s="190"/>
      <c r="H115" s="190"/>
    </row>
    <row r="116" spans="1:8" s="174" customFormat="1" x14ac:dyDescent="0.2">
      <c r="A116" s="188"/>
      <c r="B116" s="189"/>
      <c r="C116" s="288"/>
      <c r="D116" s="288"/>
      <c r="E116" s="288"/>
      <c r="F116" s="288"/>
      <c r="G116" s="190"/>
      <c r="H116" s="190"/>
    </row>
    <row r="117" spans="1:8" s="174" customFormat="1" x14ac:dyDescent="0.2">
      <c r="A117" s="188"/>
      <c r="B117" s="189"/>
      <c r="C117" s="288"/>
      <c r="D117" s="288"/>
      <c r="E117" s="288"/>
      <c r="F117" s="288"/>
      <c r="G117" s="190"/>
      <c r="H117" s="190"/>
    </row>
    <row r="118" spans="1:8" s="174" customFormat="1" x14ac:dyDescent="0.2">
      <c r="A118" s="188"/>
      <c r="B118" s="189"/>
      <c r="C118" s="288"/>
      <c r="D118" s="288"/>
      <c r="E118" s="288"/>
      <c r="F118" s="288"/>
      <c r="G118" s="190"/>
      <c r="H118" s="190"/>
    </row>
    <row r="119" spans="1:8" s="174" customFormat="1" x14ac:dyDescent="0.2">
      <c r="A119" s="188"/>
      <c r="B119" s="189"/>
      <c r="C119" s="288"/>
      <c r="D119" s="288"/>
      <c r="E119" s="288"/>
      <c r="F119" s="288"/>
      <c r="G119" s="190"/>
      <c r="H119" s="190"/>
    </row>
    <row r="120" spans="1:8" s="174" customFormat="1" x14ac:dyDescent="0.2">
      <c r="A120" s="188"/>
      <c r="B120" s="189"/>
      <c r="C120" s="288"/>
      <c r="D120" s="288"/>
      <c r="E120" s="288"/>
      <c r="F120" s="288"/>
      <c r="G120" s="190"/>
      <c r="H120" s="190"/>
    </row>
    <row r="121" spans="1:8" s="174" customFormat="1" x14ac:dyDescent="0.2">
      <c r="A121" s="188"/>
      <c r="B121" s="189"/>
      <c r="C121" s="288"/>
      <c r="D121" s="288"/>
      <c r="E121" s="288"/>
      <c r="F121" s="288"/>
      <c r="G121" s="190"/>
      <c r="H121" s="190"/>
    </row>
    <row r="122" spans="1:8" s="174" customFormat="1" x14ac:dyDescent="0.2">
      <c r="A122" s="188"/>
      <c r="B122" s="189"/>
      <c r="C122" s="288"/>
      <c r="D122" s="288"/>
      <c r="E122" s="288"/>
      <c r="F122" s="288"/>
      <c r="G122" s="190"/>
      <c r="H122" s="190"/>
    </row>
    <row r="123" spans="1:8" s="174" customFormat="1" x14ac:dyDescent="0.2">
      <c r="A123" s="188"/>
      <c r="B123" s="189"/>
      <c r="C123" s="288"/>
      <c r="D123" s="288"/>
      <c r="E123" s="288"/>
      <c r="F123" s="288"/>
      <c r="G123" s="190"/>
      <c r="H123" s="190"/>
    </row>
    <row r="124" spans="1:8" s="174" customFormat="1" x14ac:dyDescent="0.2">
      <c r="A124" s="188"/>
      <c r="B124" s="189"/>
      <c r="C124" s="288"/>
      <c r="D124" s="288"/>
      <c r="E124" s="288"/>
      <c r="F124" s="288"/>
      <c r="G124" s="190"/>
      <c r="H124" s="190"/>
    </row>
    <row r="125" spans="1:8" s="174" customFormat="1" x14ac:dyDescent="0.2">
      <c r="A125" s="188"/>
      <c r="B125" s="189"/>
      <c r="C125" s="288"/>
      <c r="D125" s="288"/>
      <c r="E125" s="288"/>
      <c r="F125" s="288"/>
      <c r="G125" s="190"/>
      <c r="H125" s="190"/>
    </row>
    <row r="126" spans="1:8" s="174" customFormat="1" x14ac:dyDescent="0.2">
      <c r="A126" s="188"/>
      <c r="B126" s="189"/>
      <c r="C126" s="288"/>
      <c r="D126" s="288"/>
      <c r="E126" s="288"/>
      <c r="F126" s="288"/>
      <c r="G126" s="190"/>
      <c r="H126" s="190"/>
    </row>
    <row r="127" spans="1:8" s="174" customFormat="1" x14ac:dyDescent="0.2">
      <c r="A127" s="188"/>
      <c r="B127" s="189"/>
      <c r="C127" s="288"/>
      <c r="D127" s="288"/>
      <c r="E127" s="288"/>
      <c r="F127" s="288"/>
      <c r="G127" s="190"/>
      <c r="H127" s="190"/>
    </row>
    <row r="128" spans="1:8" s="174" customFormat="1" x14ac:dyDescent="0.2">
      <c r="A128" s="188"/>
      <c r="B128" s="189"/>
      <c r="C128" s="288"/>
      <c r="D128" s="288"/>
      <c r="E128" s="288"/>
      <c r="F128" s="288"/>
      <c r="G128" s="190"/>
      <c r="H128" s="190"/>
    </row>
    <row r="129" spans="1:8" s="174" customFormat="1" x14ac:dyDescent="0.2">
      <c r="A129" s="188"/>
      <c r="B129" s="189"/>
      <c r="C129" s="288"/>
      <c r="D129" s="288"/>
      <c r="E129" s="288"/>
      <c r="F129" s="288"/>
      <c r="G129" s="190"/>
      <c r="H129" s="190"/>
    </row>
    <row r="130" spans="1:8" s="174" customFormat="1" x14ac:dyDescent="0.2">
      <c r="A130" s="188"/>
      <c r="B130" s="189"/>
      <c r="C130" s="288"/>
      <c r="D130" s="288"/>
      <c r="E130" s="288"/>
      <c r="F130" s="288"/>
      <c r="G130" s="190"/>
      <c r="H130" s="190"/>
    </row>
    <row r="131" spans="1:8" s="174" customFormat="1" x14ac:dyDescent="0.2">
      <c r="A131" s="188"/>
      <c r="B131" s="189"/>
      <c r="C131" s="288"/>
      <c r="D131" s="288"/>
      <c r="E131" s="288"/>
      <c r="F131" s="288"/>
      <c r="G131" s="190"/>
      <c r="H131" s="190"/>
    </row>
    <row r="132" spans="1:8" s="174" customFormat="1" x14ac:dyDescent="0.2">
      <c r="A132" s="188"/>
      <c r="B132" s="189"/>
      <c r="C132" s="288"/>
      <c r="D132" s="288"/>
      <c r="E132" s="288"/>
      <c r="F132" s="288"/>
      <c r="G132" s="190"/>
      <c r="H132" s="190"/>
    </row>
    <row r="133" spans="1:8" s="174" customFormat="1" x14ac:dyDescent="0.2">
      <c r="A133" s="188"/>
      <c r="B133" s="189"/>
      <c r="C133" s="288"/>
      <c r="D133" s="288"/>
      <c r="E133" s="288"/>
      <c r="F133" s="288"/>
      <c r="G133" s="190"/>
      <c r="H133" s="190"/>
    </row>
    <row r="134" spans="1:8" s="174" customFormat="1" x14ac:dyDescent="0.2">
      <c r="A134" s="188"/>
      <c r="B134" s="189"/>
      <c r="C134" s="288"/>
      <c r="D134" s="288"/>
      <c r="E134" s="288"/>
      <c r="F134" s="288"/>
      <c r="G134" s="190"/>
      <c r="H134" s="190"/>
    </row>
    <row r="135" spans="1:8" s="174" customFormat="1" x14ac:dyDescent="0.2">
      <c r="A135" s="188"/>
      <c r="B135" s="189"/>
      <c r="C135" s="288"/>
      <c r="D135" s="288"/>
      <c r="E135" s="288"/>
      <c r="F135" s="288"/>
      <c r="G135" s="190"/>
      <c r="H135" s="190"/>
    </row>
    <row r="136" spans="1:8" s="174" customFormat="1" x14ac:dyDescent="0.2">
      <c r="A136" s="188"/>
      <c r="B136" s="189"/>
      <c r="C136" s="288"/>
      <c r="D136" s="288"/>
      <c r="E136" s="288"/>
      <c r="F136" s="288"/>
      <c r="G136" s="190"/>
      <c r="H136" s="190"/>
    </row>
    <row r="137" spans="1:8" s="174" customFormat="1" x14ac:dyDescent="0.2">
      <c r="A137" s="188"/>
      <c r="B137" s="189"/>
      <c r="C137" s="288"/>
      <c r="D137" s="288"/>
      <c r="E137" s="288"/>
      <c r="F137" s="288"/>
      <c r="G137" s="190"/>
      <c r="H137" s="190"/>
    </row>
    <row r="138" spans="1:8" s="174" customFormat="1" x14ac:dyDescent="0.2">
      <c r="A138" s="188"/>
      <c r="B138" s="189"/>
      <c r="C138" s="288"/>
      <c r="D138" s="288"/>
      <c r="E138" s="288"/>
      <c r="F138" s="288"/>
      <c r="G138" s="190"/>
      <c r="H138" s="190"/>
    </row>
    <row r="139" spans="1:8" s="174" customFormat="1" x14ac:dyDescent="0.2">
      <c r="A139" s="188"/>
      <c r="B139" s="189"/>
      <c r="C139" s="288"/>
      <c r="D139" s="288"/>
      <c r="E139" s="288"/>
      <c r="F139" s="288"/>
      <c r="G139" s="190"/>
      <c r="H139" s="190"/>
    </row>
    <row r="140" spans="1:8" s="174" customFormat="1" x14ac:dyDescent="0.2">
      <c r="A140" s="188"/>
      <c r="B140" s="189"/>
      <c r="C140" s="288"/>
      <c r="D140" s="288"/>
      <c r="E140" s="288"/>
      <c r="F140" s="288"/>
      <c r="G140" s="190"/>
      <c r="H140" s="190"/>
    </row>
    <row r="141" spans="1:8" s="174" customFormat="1" x14ac:dyDescent="0.2">
      <c r="A141" s="188"/>
      <c r="B141" s="189"/>
      <c r="C141" s="288"/>
      <c r="D141" s="288"/>
      <c r="E141" s="288"/>
      <c r="F141" s="288"/>
      <c r="G141" s="190"/>
      <c r="H141" s="190"/>
    </row>
    <row r="142" spans="1:8" s="174" customFormat="1" x14ac:dyDescent="0.2">
      <c r="A142" s="188"/>
      <c r="B142" s="189"/>
      <c r="C142" s="288"/>
      <c r="D142" s="288"/>
      <c r="E142" s="288"/>
      <c r="F142" s="288"/>
      <c r="G142" s="190"/>
      <c r="H142" s="190"/>
    </row>
    <row r="143" spans="1:8" s="174" customFormat="1" x14ac:dyDescent="0.2">
      <c r="A143" s="188"/>
      <c r="B143" s="189"/>
      <c r="C143" s="288"/>
      <c r="D143" s="288"/>
      <c r="E143" s="288"/>
      <c r="F143" s="288"/>
      <c r="G143" s="190"/>
      <c r="H143" s="190"/>
    </row>
    <row r="144" spans="1:8" s="174" customFormat="1" x14ac:dyDescent="0.2">
      <c r="A144" s="188"/>
      <c r="B144" s="189"/>
      <c r="C144" s="288"/>
      <c r="D144" s="288"/>
      <c r="E144" s="288"/>
      <c r="F144" s="288"/>
      <c r="G144" s="190"/>
      <c r="H144" s="190"/>
    </row>
    <row r="145" spans="1:8" s="174" customFormat="1" x14ac:dyDescent="0.2">
      <c r="A145" s="188"/>
      <c r="B145" s="189"/>
      <c r="C145" s="288"/>
      <c r="D145" s="288"/>
      <c r="E145" s="288"/>
      <c r="F145" s="288"/>
      <c r="G145" s="190"/>
      <c r="H145" s="190"/>
    </row>
    <row r="146" spans="1:8" s="174" customFormat="1" x14ac:dyDescent="0.2">
      <c r="A146" s="188"/>
      <c r="B146" s="189"/>
      <c r="C146" s="288"/>
      <c r="D146" s="288"/>
      <c r="E146" s="288"/>
      <c r="F146" s="288"/>
      <c r="G146" s="190"/>
      <c r="H146" s="190"/>
    </row>
    <row r="147" spans="1:8" s="174" customFormat="1" x14ac:dyDescent="0.2">
      <c r="A147" s="188"/>
      <c r="B147" s="189"/>
      <c r="C147" s="288"/>
      <c r="D147" s="288"/>
      <c r="E147" s="288"/>
      <c r="F147" s="288"/>
      <c r="G147" s="190"/>
      <c r="H147" s="190"/>
    </row>
    <row r="148" spans="1:8" s="174" customFormat="1" x14ac:dyDescent="0.2">
      <c r="A148" s="188"/>
      <c r="B148" s="189"/>
      <c r="C148" s="288"/>
      <c r="D148" s="288"/>
      <c r="E148" s="288"/>
      <c r="F148" s="288"/>
      <c r="G148" s="190"/>
      <c r="H148" s="190"/>
    </row>
    <row r="149" spans="1:8" s="174" customFormat="1" x14ac:dyDescent="0.2">
      <c r="A149" s="188"/>
      <c r="B149" s="189"/>
      <c r="C149" s="288"/>
      <c r="D149" s="288"/>
      <c r="E149" s="288"/>
      <c r="F149" s="288"/>
      <c r="G149" s="190"/>
      <c r="H149" s="190"/>
    </row>
    <row r="150" spans="1:8" s="174" customFormat="1" x14ac:dyDescent="0.2">
      <c r="A150" s="188"/>
      <c r="B150" s="189"/>
      <c r="C150" s="288"/>
      <c r="D150" s="288"/>
      <c r="E150" s="288"/>
      <c r="F150" s="288"/>
      <c r="G150" s="190"/>
      <c r="H150" s="190"/>
    </row>
    <row r="151" spans="1:8" s="174" customFormat="1" x14ac:dyDescent="0.2">
      <c r="A151" s="188"/>
      <c r="B151" s="189"/>
      <c r="C151" s="288"/>
      <c r="D151" s="288"/>
      <c r="E151" s="288"/>
      <c r="F151" s="288"/>
      <c r="G151" s="190"/>
      <c r="H151" s="190"/>
    </row>
    <row r="152" spans="1:8" s="174" customFormat="1" x14ac:dyDescent="0.2">
      <c r="A152" s="188"/>
      <c r="B152" s="189"/>
      <c r="C152" s="288"/>
      <c r="D152" s="288"/>
      <c r="E152" s="288"/>
      <c r="F152" s="288"/>
      <c r="G152" s="190"/>
      <c r="H152" s="190"/>
    </row>
    <row r="153" spans="1:8" s="174" customFormat="1" x14ac:dyDescent="0.2">
      <c r="A153" s="188"/>
      <c r="B153" s="189"/>
      <c r="C153" s="288"/>
      <c r="D153" s="288"/>
      <c r="E153" s="288"/>
      <c r="F153" s="288"/>
      <c r="G153" s="190"/>
      <c r="H153" s="190"/>
    </row>
    <row r="154" spans="1:8" s="174" customFormat="1" x14ac:dyDescent="0.2">
      <c r="A154" s="188"/>
      <c r="B154" s="189"/>
      <c r="C154" s="288"/>
      <c r="D154" s="288"/>
      <c r="E154" s="288"/>
      <c r="F154" s="288"/>
      <c r="G154" s="190"/>
      <c r="H154" s="190"/>
    </row>
    <row r="155" spans="1:8" s="174" customFormat="1" x14ac:dyDescent="0.2">
      <c r="A155" s="188"/>
      <c r="B155" s="189"/>
      <c r="C155" s="288"/>
      <c r="D155" s="288"/>
      <c r="E155" s="288"/>
      <c r="F155" s="288"/>
      <c r="G155" s="190"/>
      <c r="H155" s="190"/>
    </row>
    <row r="156" spans="1:8" s="174" customFormat="1" x14ac:dyDescent="0.2">
      <c r="A156" s="188"/>
      <c r="B156" s="189"/>
      <c r="C156" s="288"/>
      <c r="D156" s="288"/>
      <c r="E156" s="288"/>
      <c r="F156" s="288"/>
      <c r="G156" s="190"/>
      <c r="H156" s="190"/>
    </row>
    <row r="157" spans="1:8" s="174" customFormat="1" x14ac:dyDescent="0.2">
      <c r="A157" s="188"/>
      <c r="B157" s="189"/>
      <c r="C157" s="288"/>
      <c r="D157" s="288"/>
      <c r="E157" s="288"/>
      <c r="F157" s="288"/>
      <c r="G157" s="190"/>
      <c r="H157" s="190"/>
    </row>
    <row r="158" spans="1:8" s="174" customFormat="1" x14ac:dyDescent="0.2">
      <c r="A158" s="188"/>
      <c r="B158" s="189"/>
      <c r="C158" s="288"/>
      <c r="D158" s="288"/>
      <c r="E158" s="288"/>
      <c r="F158" s="288"/>
      <c r="G158" s="190"/>
      <c r="H158" s="190"/>
    </row>
    <row r="159" spans="1:8" s="174" customFormat="1" x14ac:dyDescent="0.2">
      <c r="A159" s="188"/>
      <c r="B159" s="189"/>
      <c r="C159" s="288"/>
      <c r="D159" s="288"/>
      <c r="E159" s="288"/>
      <c r="F159" s="288"/>
      <c r="G159" s="190"/>
      <c r="H159" s="190"/>
    </row>
    <row r="160" spans="1:8" s="174" customFormat="1" x14ac:dyDescent="0.2">
      <c r="A160" s="188"/>
      <c r="B160" s="189"/>
      <c r="C160" s="288"/>
      <c r="D160" s="288"/>
      <c r="E160" s="288"/>
      <c r="F160" s="288"/>
      <c r="G160" s="190"/>
      <c r="H160" s="190"/>
    </row>
    <row r="161" spans="1:8" s="174" customFormat="1" x14ac:dyDescent="0.2">
      <c r="A161" s="188"/>
      <c r="B161" s="189"/>
      <c r="C161" s="288"/>
      <c r="D161" s="288"/>
      <c r="E161" s="288"/>
      <c r="F161" s="288"/>
      <c r="G161" s="190"/>
      <c r="H161" s="190"/>
    </row>
    <row r="162" spans="1:8" s="174" customFormat="1" x14ac:dyDescent="0.2">
      <c r="A162" s="188"/>
      <c r="B162" s="189"/>
      <c r="C162" s="288"/>
      <c r="D162" s="288"/>
      <c r="E162" s="288"/>
      <c r="F162" s="288"/>
      <c r="G162" s="190"/>
      <c r="H162" s="190"/>
    </row>
    <row r="163" spans="1:8" s="174" customFormat="1" x14ac:dyDescent="0.2">
      <c r="A163" s="188"/>
      <c r="B163" s="189"/>
      <c r="C163" s="288"/>
      <c r="D163" s="288"/>
      <c r="E163" s="288"/>
      <c r="F163" s="288"/>
      <c r="G163" s="190"/>
      <c r="H163" s="190"/>
    </row>
    <row r="164" spans="1:8" s="174" customFormat="1" x14ac:dyDescent="0.2">
      <c r="A164" s="188"/>
      <c r="B164" s="189"/>
      <c r="C164" s="288"/>
      <c r="D164" s="288"/>
      <c r="E164" s="288"/>
      <c r="F164" s="288"/>
      <c r="G164" s="190"/>
      <c r="H164" s="190"/>
    </row>
    <row r="165" spans="1:8" s="174" customFormat="1" x14ac:dyDescent="0.2">
      <c r="A165" s="188"/>
      <c r="B165" s="189"/>
      <c r="C165" s="288"/>
      <c r="D165" s="288"/>
      <c r="E165" s="288"/>
      <c r="F165" s="288"/>
      <c r="G165" s="190"/>
      <c r="H165" s="190"/>
    </row>
    <row r="166" spans="1:8" s="174" customFormat="1" x14ac:dyDescent="0.2">
      <c r="A166" s="188"/>
      <c r="B166" s="189"/>
      <c r="C166" s="288"/>
      <c r="D166" s="288"/>
      <c r="E166" s="288"/>
      <c r="F166" s="288"/>
      <c r="G166" s="190"/>
      <c r="H166" s="190"/>
    </row>
    <row r="167" spans="1:8" s="174" customFormat="1" x14ac:dyDescent="0.2">
      <c r="A167" s="188"/>
      <c r="B167" s="189"/>
      <c r="C167" s="288"/>
      <c r="D167" s="288"/>
      <c r="E167" s="288"/>
      <c r="F167" s="288"/>
      <c r="G167" s="190"/>
      <c r="H167" s="190"/>
    </row>
    <row r="168" spans="1:8" s="174" customFormat="1" x14ac:dyDescent="0.2">
      <c r="A168" s="188"/>
      <c r="B168" s="189"/>
      <c r="C168" s="288"/>
      <c r="D168" s="288"/>
      <c r="E168" s="288"/>
      <c r="F168" s="288"/>
      <c r="G168" s="190"/>
      <c r="H168" s="190"/>
    </row>
    <row r="169" spans="1:8" s="174" customFormat="1" x14ac:dyDescent="0.2">
      <c r="A169" s="188"/>
      <c r="B169" s="189"/>
      <c r="C169" s="288"/>
      <c r="D169" s="288"/>
      <c r="E169" s="288"/>
      <c r="F169" s="288"/>
      <c r="G169" s="190"/>
      <c r="H169" s="190"/>
    </row>
    <row r="170" spans="1:8" s="174" customFormat="1" x14ac:dyDescent="0.2">
      <c r="A170" s="188"/>
      <c r="B170" s="189"/>
      <c r="C170" s="288"/>
      <c r="D170" s="288"/>
      <c r="E170" s="288"/>
      <c r="F170" s="288"/>
      <c r="G170" s="190"/>
      <c r="H170" s="190"/>
    </row>
    <row r="171" spans="1:8" s="174" customFormat="1" x14ac:dyDescent="0.2">
      <c r="A171" s="188"/>
      <c r="B171" s="189"/>
      <c r="C171" s="288"/>
      <c r="D171" s="288"/>
      <c r="E171" s="288"/>
      <c r="F171" s="288"/>
      <c r="G171" s="190"/>
      <c r="H171" s="190"/>
    </row>
    <row r="172" spans="1:8" s="174" customFormat="1" x14ac:dyDescent="0.2">
      <c r="A172" s="188"/>
      <c r="B172" s="189"/>
      <c r="C172" s="288"/>
      <c r="D172" s="288"/>
      <c r="E172" s="288"/>
      <c r="F172" s="288"/>
      <c r="G172" s="190"/>
      <c r="H172" s="190"/>
    </row>
    <row r="173" spans="1:8" s="174" customFormat="1" x14ac:dyDescent="0.2">
      <c r="A173" s="188"/>
      <c r="B173" s="189"/>
      <c r="C173" s="288"/>
      <c r="D173" s="288"/>
      <c r="E173" s="288"/>
      <c r="F173" s="288"/>
      <c r="G173" s="190"/>
      <c r="H173" s="190"/>
    </row>
    <row r="174" spans="1:8" s="174" customFormat="1" x14ac:dyDescent="0.2">
      <c r="A174" s="188"/>
      <c r="B174" s="189"/>
      <c r="C174" s="288"/>
      <c r="D174" s="288"/>
      <c r="E174" s="288"/>
      <c r="F174" s="288"/>
      <c r="G174" s="190"/>
      <c r="H174" s="190"/>
    </row>
    <row r="175" spans="1:8" s="174" customFormat="1" x14ac:dyDescent="0.2">
      <c r="A175" s="188"/>
      <c r="B175" s="189"/>
      <c r="C175" s="288"/>
      <c r="D175" s="288"/>
      <c r="E175" s="288"/>
      <c r="F175" s="288"/>
      <c r="G175" s="190"/>
      <c r="H175" s="190"/>
    </row>
    <row r="176" spans="1:8" s="174" customFormat="1" x14ac:dyDescent="0.2">
      <c r="A176" s="188"/>
      <c r="B176" s="189"/>
      <c r="C176" s="288"/>
      <c r="D176" s="288"/>
      <c r="E176" s="288"/>
      <c r="F176" s="288"/>
      <c r="G176" s="190"/>
      <c r="H176" s="190"/>
    </row>
    <row r="177" spans="1:8" s="174" customFormat="1" x14ac:dyDescent="0.2">
      <c r="A177" s="188"/>
      <c r="B177" s="189"/>
      <c r="C177" s="288"/>
      <c r="D177" s="288"/>
      <c r="E177" s="288"/>
      <c r="F177" s="288"/>
      <c r="G177" s="190"/>
      <c r="H177" s="190"/>
    </row>
    <row r="178" spans="1:8" s="174" customFormat="1" x14ac:dyDescent="0.2">
      <c r="A178" s="188"/>
      <c r="B178" s="189"/>
      <c r="C178" s="288"/>
      <c r="D178" s="288"/>
      <c r="E178" s="288"/>
      <c r="F178" s="288"/>
      <c r="G178" s="190"/>
      <c r="H178" s="190"/>
    </row>
    <row r="179" spans="1:8" s="174" customFormat="1" x14ac:dyDescent="0.2">
      <c r="A179" s="188"/>
      <c r="B179" s="189"/>
      <c r="C179" s="288"/>
      <c r="D179" s="288"/>
      <c r="E179" s="288"/>
      <c r="F179" s="288"/>
      <c r="G179" s="190"/>
      <c r="H179" s="190"/>
    </row>
    <row r="180" spans="1:8" s="174" customFormat="1" x14ac:dyDescent="0.2">
      <c r="A180" s="188"/>
      <c r="B180" s="189"/>
      <c r="C180" s="288"/>
      <c r="D180" s="288"/>
      <c r="E180" s="288"/>
      <c r="F180" s="288"/>
      <c r="G180" s="190"/>
      <c r="H180" s="190"/>
    </row>
    <row r="181" spans="1:8" s="174" customFormat="1" x14ac:dyDescent="0.2">
      <c r="A181" s="188"/>
      <c r="B181" s="189"/>
      <c r="C181" s="288"/>
      <c r="D181" s="288"/>
      <c r="E181" s="288"/>
      <c r="F181" s="288"/>
      <c r="G181" s="190"/>
      <c r="H181" s="190"/>
    </row>
    <row r="182" spans="1:8" s="174" customFormat="1" x14ac:dyDescent="0.2">
      <c r="A182" s="188"/>
      <c r="B182" s="189"/>
      <c r="C182" s="288"/>
      <c r="D182" s="288"/>
      <c r="E182" s="288"/>
      <c r="F182" s="288"/>
      <c r="G182" s="190"/>
      <c r="H182" s="190"/>
    </row>
    <row r="183" spans="1:8" s="174" customFormat="1" x14ac:dyDescent="0.2">
      <c r="A183" s="188"/>
      <c r="B183" s="189"/>
      <c r="C183" s="288"/>
      <c r="D183" s="288"/>
      <c r="E183" s="288"/>
      <c r="F183" s="288"/>
      <c r="G183" s="190"/>
      <c r="H183" s="190"/>
    </row>
    <row r="184" spans="1:8" s="174" customFormat="1" x14ac:dyDescent="0.2">
      <c r="A184" s="188"/>
      <c r="B184" s="189"/>
      <c r="C184" s="288"/>
      <c r="D184" s="288"/>
      <c r="E184" s="288"/>
      <c r="F184" s="288"/>
      <c r="G184" s="190"/>
      <c r="H184" s="190"/>
    </row>
    <row r="185" spans="1:8" s="174" customFormat="1" x14ac:dyDescent="0.2">
      <c r="A185" s="188"/>
      <c r="B185" s="189"/>
      <c r="C185" s="288"/>
      <c r="D185" s="288"/>
      <c r="E185" s="288"/>
      <c r="F185" s="288"/>
      <c r="G185" s="190"/>
      <c r="H185" s="190"/>
    </row>
    <row r="186" spans="1:8" s="174" customFormat="1" x14ac:dyDescent="0.2">
      <c r="A186" s="188"/>
      <c r="B186" s="189"/>
      <c r="C186" s="288"/>
      <c r="D186" s="288"/>
      <c r="E186" s="288"/>
      <c r="F186" s="288"/>
      <c r="G186" s="190"/>
      <c r="H186" s="190"/>
    </row>
    <row r="187" spans="1:8" s="174" customFormat="1" x14ac:dyDescent="0.2">
      <c r="A187" s="188"/>
      <c r="B187" s="189"/>
      <c r="C187" s="288"/>
      <c r="D187" s="288"/>
      <c r="E187" s="288"/>
      <c r="F187" s="288"/>
      <c r="G187" s="190"/>
      <c r="H187" s="190"/>
    </row>
    <row r="188" spans="1:8" s="174" customFormat="1" x14ac:dyDescent="0.2">
      <c r="A188" s="188"/>
      <c r="B188" s="189"/>
      <c r="C188" s="288"/>
      <c r="D188" s="288"/>
      <c r="E188" s="288"/>
      <c r="F188" s="288"/>
      <c r="G188" s="190"/>
      <c r="H188" s="190"/>
    </row>
    <row r="189" spans="1:8" s="174" customFormat="1" x14ac:dyDescent="0.2">
      <c r="A189" s="188"/>
      <c r="B189" s="189"/>
      <c r="C189" s="288"/>
      <c r="D189" s="288"/>
      <c r="E189" s="288"/>
      <c r="F189" s="288"/>
      <c r="G189" s="190"/>
      <c r="H189" s="190"/>
    </row>
    <row r="190" spans="1:8" s="174" customFormat="1" x14ac:dyDescent="0.2">
      <c r="A190" s="188"/>
      <c r="B190" s="189"/>
      <c r="C190" s="288"/>
      <c r="D190" s="288"/>
      <c r="E190" s="288"/>
      <c r="F190" s="288"/>
      <c r="G190" s="190"/>
      <c r="H190" s="190"/>
    </row>
    <row r="191" spans="1:8" s="174" customFormat="1" x14ac:dyDescent="0.2">
      <c r="A191" s="188"/>
      <c r="B191" s="189"/>
      <c r="C191" s="288"/>
      <c r="D191" s="288"/>
      <c r="E191" s="288"/>
      <c r="F191" s="288"/>
      <c r="G191" s="190"/>
      <c r="H191" s="190"/>
    </row>
    <row r="192" spans="1:8" s="174" customFormat="1" x14ac:dyDescent="0.2">
      <c r="A192" s="188"/>
      <c r="B192" s="189"/>
      <c r="C192" s="288"/>
      <c r="D192" s="288"/>
      <c r="E192" s="288"/>
      <c r="F192" s="288"/>
      <c r="G192" s="190"/>
      <c r="H192" s="190"/>
    </row>
    <row r="193" spans="1:8" s="174" customFormat="1" x14ac:dyDescent="0.2">
      <c r="A193" s="188"/>
      <c r="B193" s="189"/>
      <c r="C193" s="288"/>
      <c r="D193" s="288"/>
      <c r="E193" s="288"/>
      <c r="F193" s="288"/>
      <c r="G193" s="190"/>
      <c r="H193" s="190"/>
    </row>
    <row r="194" spans="1:8" s="174" customFormat="1" x14ac:dyDescent="0.2">
      <c r="A194" s="188"/>
      <c r="B194" s="189"/>
      <c r="C194" s="288"/>
      <c r="D194" s="288"/>
      <c r="E194" s="288"/>
      <c r="F194" s="288"/>
      <c r="G194" s="190"/>
      <c r="H194" s="190"/>
    </row>
    <row r="195" spans="1:8" s="174" customFormat="1" x14ac:dyDescent="0.2">
      <c r="A195" s="188"/>
      <c r="B195" s="189"/>
      <c r="C195" s="288"/>
      <c r="D195" s="288"/>
      <c r="E195" s="288"/>
      <c r="F195" s="288"/>
      <c r="G195" s="190"/>
      <c r="H195" s="190"/>
    </row>
    <row r="196" spans="1:8" s="174" customFormat="1" x14ac:dyDescent="0.2">
      <c r="A196" s="188"/>
      <c r="B196" s="189"/>
      <c r="C196" s="288"/>
      <c r="D196" s="288"/>
      <c r="E196" s="288"/>
      <c r="F196" s="288"/>
      <c r="G196" s="190"/>
      <c r="H196" s="190"/>
    </row>
    <row r="197" spans="1:8" s="174" customFormat="1" x14ac:dyDescent="0.2">
      <c r="A197" s="188"/>
      <c r="B197" s="189"/>
      <c r="C197" s="288"/>
      <c r="D197" s="288"/>
      <c r="E197" s="288"/>
      <c r="F197" s="288"/>
      <c r="G197" s="190"/>
      <c r="H197" s="190"/>
    </row>
    <row r="198" spans="1:8" s="174" customFormat="1" x14ac:dyDescent="0.2">
      <c r="A198" s="188"/>
      <c r="B198" s="189"/>
      <c r="C198" s="288"/>
      <c r="D198" s="288"/>
      <c r="E198" s="288"/>
      <c r="F198" s="288"/>
      <c r="G198" s="190"/>
      <c r="H198" s="190"/>
    </row>
    <row r="199" spans="1:8" s="174" customFormat="1" x14ac:dyDescent="0.2">
      <c r="A199" s="188"/>
      <c r="B199" s="189"/>
      <c r="C199" s="288"/>
      <c r="D199" s="288"/>
      <c r="E199" s="288"/>
      <c r="F199" s="288"/>
      <c r="G199" s="190"/>
      <c r="H199" s="190"/>
    </row>
    <row r="200" spans="1:8" s="174" customFormat="1" x14ac:dyDescent="0.2">
      <c r="A200" s="188"/>
      <c r="B200" s="189"/>
      <c r="C200" s="288"/>
      <c r="D200" s="288"/>
      <c r="E200" s="288"/>
      <c r="F200" s="288"/>
      <c r="G200" s="190"/>
      <c r="H200" s="190"/>
    </row>
    <row r="201" spans="1:8" s="174" customFormat="1" x14ac:dyDescent="0.2">
      <c r="A201" s="188"/>
      <c r="B201" s="189"/>
      <c r="C201" s="288"/>
      <c r="D201" s="288"/>
      <c r="E201" s="288"/>
      <c r="F201" s="288"/>
      <c r="G201" s="190"/>
      <c r="H201" s="190"/>
    </row>
    <row r="202" spans="1:8" s="174" customFormat="1" x14ac:dyDescent="0.2">
      <c r="A202" s="188"/>
      <c r="B202" s="189"/>
      <c r="C202" s="288"/>
      <c r="D202" s="288"/>
      <c r="E202" s="288"/>
      <c r="F202" s="288"/>
      <c r="G202" s="190"/>
      <c r="H202" s="190"/>
    </row>
    <row r="203" spans="1:8" s="174" customFormat="1" x14ac:dyDescent="0.2">
      <c r="A203" s="188"/>
      <c r="B203" s="189"/>
      <c r="C203" s="288"/>
      <c r="D203" s="288"/>
      <c r="E203" s="288"/>
      <c r="F203" s="288"/>
      <c r="G203" s="190"/>
      <c r="H203" s="190"/>
    </row>
    <row r="204" spans="1:8" s="174" customFormat="1" x14ac:dyDescent="0.2">
      <c r="A204" s="188"/>
      <c r="B204" s="189"/>
      <c r="C204" s="288"/>
      <c r="D204" s="288"/>
      <c r="E204" s="288"/>
      <c r="F204" s="288"/>
      <c r="G204" s="190"/>
      <c r="H204" s="190"/>
    </row>
    <row r="205" spans="1:8" s="174" customFormat="1" x14ac:dyDescent="0.2">
      <c r="A205" s="188"/>
      <c r="B205" s="189"/>
      <c r="C205" s="288"/>
      <c r="D205" s="288"/>
      <c r="E205" s="288"/>
      <c r="F205" s="288"/>
      <c r="G205" s="190"/>
      <c r="H205" s="190"/>
    </row>
    <row r="206" spans="1:8" s="174" customFormat="1" x14ac:dyDescent="0.2">
      <c r="A206" s="188"/>
      <c r="B206" s="189"/>
      <c r="C206" s="288"/>
      <c r="D206" s="288"/>
      <c r="E206" s="288"/>
      <c r="F206" s="288"/>
      <c r="G206" s="190"/>
      <c r="H206" s="190"/>
    </row>
    <row r="207" spans="1:8" s="174" customFormat="1" x14ac:dyDescent="0.2">
      <c r="A207" s="188"/>
      <c r="B207" s="189"/>
      <c r="C207" s="288"/>
      <c r="D207" s="288"/>
      <c r="E207" s="288"/>
      <c r="F207" s="288"/>
      <c r="G207" s="190"/>
      <c r="H207" s="190"/>
    </row>
    <row r="208" spans="1:8" s="174" customFormat="1" x14ac:dyDescent="0.2">
      <c r="A208" s="188"/>
      <c r="B208" s="189"/>
      <c r="C208" s="288"/>
      <c r="D208" s="288"/>
      <c r="E208" s="288"/>
      <c r="F208" s="288"/>
      <c r="G208" s="190"/>
      <c r="H208" s="190"/>
    </row>
    <row r="209" spans="1:8" s="174" customFormat="1" x14ac:dyDescent="0.2">
      <c r="A209" s="188"/>
      <c r="B209" s="189"/>
      <c r="C209" s="288"/>
      <c r="D209" s="288"/>
      <c r="E209" s="288"/>
      <c r="F209" s="288"/>
      <c r="G209" s="190"/>
      <c r="H209" s="190"/>
    </row>
    <row r="210" spans="1:8" s="174" customFormat="1" x14ac:dyDescent="0.2">
      <c r="A210" s="188"/>
      <c r="B210" s="189"/>
      <c r="C210" s="288"/>
      <c r="D210" s="288"/>
      <c r="E210" s="288"/>
      <c r="F210" s="288"/>
      <c r="G210" s="190"/>
      <c r="H210" s="190"/>
    </row>
    <row r="211" spans="1:8" s="174" customFormat="1" x14ac:dyDescent="0.2">
      <c r="A211" s="188"/>
      <c r="B211" s="189"/>
      <c r="C211" s="288"/>
      <c r="D211" s="288"/>
      <c r="E211" s="288"/>
      <c r="F211" s="288"/>
      <c r="G211" s="190"/>
      <c r="H211" s="190"/>
    </row>
    <row r="212" spans="1:8" s="174" customFormat="1" x14ac:dyDescent="0.2">
      <c r="A212" s="188"/>
      <c r="B212" s="189"/>
      <c r="C212" s="288"/>
      <c r="D212" s="288"/>
      <c r="E212" s="288"/>
      <c r="F212" s="288"/>
      <c r="G212" s="190"/>
      <c r="H212" s="190"/>
    </row>
    <row r="213" spans="1:8" s="174" customFormat="1" x14ac:dyDescent="0.2">
      <c r="A213" s="188"/>
      <c r="B213" s="189"/>
      <c r="C213" s="288"/>
      <c r="D213" s="288"/>
      <c r="E213" s="288"/>
      <c r="F213" s="288"/>
      <c r="G213" s="190"/>
      <c r="H213" s="190"/>
    </row>
    <row r="214" spans="1:8" s="174" customFormat="1" x14ac:dyDescent="0.2">
      <c r="A214" s="188"/>
      <c r="B214" s="189"/>
      <c r="C214" s="288"/>
      <c r="D214" s="288"/>
      <c r="E214" s="288"/>
      <c r="F214" s="288"/>
      <c r="G214" s="190"/>
      <c r="H214" s="190"/>
    </row>
    <row r="215" spans="1:8" s="174" customFormat="1" x14ac:dyDescent="0.2">
      <c r="A215" s="188"/>
      <c r="B215" s="189"/>
      <c r="C215" s="288"/>
      <c r="D215" s="288"/>
      <c r="E215" s="288"/>
      <c r="F215" s="288"/>
      <c r="G215" s="190"/>
      <c r="H215" s="190"/>
    </row>
    <row r="216" spans="1:8" s="174" customFormat="1" x14ac:dyDescent="0.2">
      <c r="A216" s="188"/>
      <c r="B216" s="189"/>
      <c r="C216" s="288"/>
      <c r="D216" s="288"/>
      <c r="E216" s="288"/>
      <c r="F216" s="288"/>
      <c r="G216" s="190"/>
      <c r="H216" s="190"/>
    </row>
    <row r="217" spans="1:8" s="174" customFormat="1" x14ac:dyDescent="0.2">
      <c r="A217" s="188"/>
      <c r="B217" s="189"/>
      <c r="C217" s="288"/>
      <c r="D217" s="288"/>
      <c r="E217" s="288"/>
      <c r="F217" s="288"/>
      <c r="G217" s="190"/>
      <c r="H217" s="190"/>
    </row>
    <row r="218" spans="1:8" s="174" customFormat="1" x14ac:dyDescent="0.2">
      <c r="A218" s="188"/>
      <c r="B218" s="189"/>
      <c r="C218" s="288"/>
      <c r="D218" s="288"/>
      <c r="E218" s="288"/>
      <c r="F218" s="288"/>
      <c r="G218" s="190"/>
      <c r="H218" s="190"/>
    </row>
    <row r="219" spans="1:8" s="174" customFormat="1" x14ac:dyDescent="0.2">
      <c r="A219" s="188"/>
      <c r="B219" s="189"/>
      <c r="C219" s="288"/>
      <c r="D219" s="288"/>
      <c r="E219" s="288"/>
      <c r="F219" s="288"/>
      <c r="G219" s="190"/>
      <c r="H219" s="190"/>
    </row>
    <row r="220" spans="1:8" s="174" customFormat="1" x14ac:dyDescent="0.2">
      <c r="A220" s="188"/>
      <c r="B220" s="189"/>
      <c r="C220" s="288"/>
      <c r="D220" s="288"/>
      <c r="E220" s="288"/>
      <c r="F220" s="288"/>
      <c r="G220" s="190"/>
      <c r="H220" s="190"/>
    </row>
    <row r="221" spans="1:8" s="174" customFormat="1" x14ac:dyDescent="0.2">
      <c r="A221" s="188"/>
      <c r="B221" s="189"/>
      <c r="C221" s="288"/>
      <c r="D221" s="288"/>
      <c r="E221" s="288"/>
      <c r="F221" s="288"/>
      <c r="G221" s="190"/>
      <c r="H221" s="190"/>
    </row>
    <row r="222" spans="1:8" s="174" customFormat="1" x14ac:dyDescent="0.2">
      <c r="A222" s="188"/>
      <c r="B222" s="189"/>
      <c r="C222" s="288"/>
      <c r="D222" s="288"/>
      <c r="E222" s="288"/>
      <c r="F222" s="288"/>
      <c r="G222" s="190"/>
      <c r="H222" s="190"/>
    </row>
    <row r="223" spans="1:8" s="174" customFormat="1" x14ac:dyDescent="0.2">
      <c r="A223" s="188"/>
      <c r="B223" s="189"/>
      <c r="C223" s="288"/>
      <c r="D223" s="288"/>
      <c r="E223" s="288"/>
      <c r="F223" s="288"/>
      <c r="G223" s="190"/>
      <c r="H223" s="190"/>
    </row>
    <row r="224" spans="1:8" s="174" customFormat="1" x14ac:dyDescent="0.2">
      <c r="A224" s="188"/>
      <c r="B224" s="189"/>
      <c r="C224" s="288"/>
      <c r="D224" s="288"/>
      <c r="E224" s="288"/>
      <c r="F224" s="288"/>
      <c r="G224" s="190"/>
      <c r="H224" s="190"/>
    </row>
    <row r="225" spans="1:8" s="174" customFormat="1" x14ac:dyDescent="0.2">
      <c r="A225" s="188"/>
      <c r="B225" s="189"/>
      <c r="C225" s="288"/>
      <c r="D225" s="288"/>
      <c r="E225" s="288"/>
      <c r="F225" s="288"/>
      <c r="G225" s="190"/>
      <c r="H225" s="190"/>
    </row>
    <row r="226" spans="1:8" s="174" customFormat="1" x14ac:dyDescent="0.2">
      <c r="A226" s="188"/>
      <c r="B226" s="189"/>
      <c r="C226" s="288"/>
      <c r="D226" s="288"/>
      <c r="E226" s="288"/>
      <c r="F226" s="288"/>
      <c r="G226" s="190"/>
      <c r="H226" s="190"/>
    </row>
    <row r="227" spans="1:8" s="174" customFormat="1" x14ac:dyDescent="0.2">
      <c r="A227" s="188"/>
      <c r="B227" s="189"/>
      <c r="C227" s="288"/>
      <c r="D227" s="288"/>
      <c r="E227" s="288"/>
      <c r="F227" s="288"/>
      <c r="G227" s="190"/>
      <c r="H227" s="190"/>
    </row>
    <row r="228" spans="1:8" s="174" customFormat="1" x14ac:dyDescent="0.2">
      <c r="A228" s="188"/>
      <c r="B228" s="189"/>
      <c r="C228" s="288"/>
      <c r="D228" s="288"/>
      <c r="E228" s="288"/>
      <c r="F228" s="288"/>
      <c r="G228" s="190"/>
      <c r="H228" s="190"/>
    </row>
    <row r="229" spans="1:8" s="174" customFormat="1" x14ac:dyDescent="0.2">
      <c r="A229" s="188"/>
      <c r="B229" s="189"/>
      <c r="C229" s="288"/>
      <c r="D229" s="288"/>
      <c r="E229" s="288"/>
      <c r="F229" s="288"/>
      <c r="G229" s="190"/>
      <c r="H229" s="190"/>
    </row>
    <row r="230" spans="1:8" s="174" customFormat="1" x14ac:dyDescent="0.2">
      <c r="A230" s="188"/>
      <c r="B230" s="189"/>
      <c r="C230" s="288"/>
      <c r="D230" s="288"/>
      <c r="E230" s="288"/>
      <c r="F230" s="288"/>
      <c r="G230" s="190"/>
      <c r="H230" s="190"/>
    </row>
    <row r="231" spans="1:8" s="174" customFormat="1" x14ac:dyDescent="0.2">
      <c r="A231" s="188"/>
      <c r="B231" s="189"/>
      <c r="C231" s="288"/>
      <c r="D231" s="288"/>
      <c r="E231" s="288"/>
      <c r="F231" s="288"/>
      <c r="G231" s="190"/>
      <c r="H231" s="190"/>
    </row>
    <row r="232" spans="1:8" s="174" customFormat="1" x14ac:dyDescent="0.2">
      <c r="A232" s="188"/>
      <c r="B232" s="189"/>
      <c r="C232" s="288"/>
      <c r="D232" s="288"/>
      <c r="E232" s="288"/>
      <c r="F232" s="288"/>
      <c r="G232" s="190"/>
      <c r="H232" s="190"/>
    </row>
    <row r="233" spans="1:8" s="174" customFormat="1" x14ac:dyDescent="0.2">
      <c r="A233" s="188"/>
      <c r="B233" s="189"/>
      <c r="C233" s="288"/>
      <c r="D233" s="288"/>
      <c r="E233" s="288"/>
      <c r="F233" s="288"/>
      <c r="G233" s="190"/>
      <c r="H233" s="190"/>
    </row>
    <row r="234" spans="1:8" s="174" customFormat="1" x14ac:dyDescent="0.2">
      <c r="A234" s="188"/>
      <c r="B234" s="189"/>
      <c r="C234" s="288"/>
      <c r="D234" s="288"/>
      <c r="E234" s="288"/>
      <c r="F234" s="288"/>
      <c r="G234" s="190"/>
      <c r="H234" s="190"/>
    </row>
    <row r="235" spans="1:8" s="174" customFormat="1" x14ac:dyDescent="0.2">
      <c r="A235" s="188"/>
      <c r="B235" s="189"/>
      <c r="C235" s="288"/>
      <c r="D235" s="288"/>
      <c r="E235" s="288"/>
      <c r="F235" s="288"/>
      <c r="G235" s="190"/>
      <c r="H235" s="190"/>
    </row>
    <row r="236" spans="1:8" s="174" customFormat="1" x14ac:dyDescent="0.2">
      <c r="A236" s="188"/>
      <c r="B236" s="189"/>
      <c r="C236" s="288"/>
      <c r="D236" s="288"/>
      <c r="E236" s="288"/>
      <c r="F236" s="288"/>
      <c r="G236" s="190"/>
      <c r="H236" s="190"/>
    </row>
    <row r="237" spans="1:8" s="174" customFormat="1" x14ac:dyDescent="0.2">
      <c r="A237" s="188"/>
      <c r="B237" s="189"/>
      <c r="C237" s="288"/>
      <c r="D237" s="288"/>
      <c r="E237" s="288"/>
      <c r="F237" s="288"/>
      <c r="G237" s="190"/>
      <c r="H237" s="190"/>
    </row>
    <row r="238" spans="1:8" s="174" customFormat="1" x14ac:dyDescent="0.2">
      <c r="A238" s="188"/>
      <c r="B238" s="189"/>
      <c r="C238" s="288"/>
      <c r="D238" s="288"/>
      <c r="E238" s="288"/>
      <c r="F238" s="288"/>
      <c r="G238" s="190"/>
      <c r="H238" s="190"/>
    </row>
    <row r="239" spans="1:8" s="174" customFormat="1" x14ac:dyDescent="0.2">
      <c r="A239" s="188"/>
      <c r="B239" s="189"/>
      <c r="C239" s="288"/>
      <c r="D239" s="288"/>
      <c r="E239" s="288"/>
      <c r="F239" s="288"/>
      <c r="G239" s="190"/>
      <c r="H239" s="190"/>
    </row>
    <row r="240" spans="1:8" s="174" customFormat="1" x14ac:dyDescent="0.2">
      <c r="A240" s="188"/>
      <c r="B240" s="189"/>
      <c r="C240" s="288"/>
      <c r="D240" s="288"/>
      <c r="E240" s="288"/>
      <c r="F240" s="288"/>
      <c r="G240" s="190"/>
      <c r="H240" s="190"/>
    </row>
    <row r="241" spans="1:8" s="174" customFormat="1" x14ac:dyDescent="0.2">
      <c r="A241" s="188"/>
      <c r="B241" s="189"/>
      <c r="C241" s="288"/>
      <c r="D241" s="288"/>
      <c r="E241" s="288"/>
      <c r="F241" s="288"/>
      <c r="G241" s="190"/>
      <c r="H241" s="190"/>
    </row>
    <row r="242" spans="1:8" s="174" customFormat="1" x14ac:dyDescent="0.2">
      <c r="A242" s="188"/>
      <c r="B242" s="189"/>
      <c r="C242" s="288"/>
      <c r="D242" s="288"/>
      <c r="E242" s="288"/>
      <c r="F242" s="288"/>
      <c r="G242" s="190"/>
      <c r="H242" s="190"/>
    </row>
    <row r="243" spans="1:8" s="174" customFormat="1" x14ac:dyDescent="0.2">
      <c r="A243" s="188"/>
      <c r="B243" s="189"/>
      <c r="C243" s="288"/>
      <c r="D243" s="288"/>
      <c r="E243" s="288"/>
      <c r="F243" s="288"/>
      <c r="G243" s="190"/>
      <c r="H243" s="190"/>
    </row>
    <row r="244" spans="1:8" s="174" customFormat="1" x14ac:dyDescent="0.2">
      <c r="A244" s="188"/>
      <c r="B244" s="189"/>
      <c r="C244" s="288"/>
      <c r="D244" s="288"/>
      <c r="E244" s="288"/>
      <c r="F244" s="288"/>
      <c r="G244" s="190"/>
      <c r="H244" s="190"/>
    </row>
    <row r="245" spans="1:8" s="174" customFormat="1" x14ac:dyDescent="0.2">
      <c r="A245" s="188"/>
      <c r="B245" s="189"/>
      <c r="C245" s="288"/>
      <c r="D245" s="288"/>
      <c r="E245" s="288"/>
      <c r="F245" s="288"/>
      <c r="G245" s="190"/>
      <c r="H245" s="190"/>
    </row>
    <row r="246" spans="1:8" s="174" customFormat="1" x14ac:dyDescent="0.2">
      <c r="A246" s="188"/>
      <c r="B246" s="189"/>
      <c r="C246" s="288"/>
      <c r="D246" s="288"/>
      <c r="E246" s="288"/>
      <c r="F246" s="288"/>
      <c r="G246" s="190"/>
      <c r="H246" s="190"/>
    </row>
    <row r="247" spans="1:8" s="174" customFormat="1" x14ac:dyDescent="0.2">
      <c r="A247" s="188"/>
      <c r="B247" s="189"/>
      <c r="C247" s="288"/>
      <c r="D247" s="288"/>
      <c r="E247" s="288"/>
      <c r="F247" s="288"/>
      <c r="G247" s="190"/>
      <c r="H247" s="190"/>
    </row>
    <row r="248" spans="1:8" s="174" customFormat="1" x14ac:dyDescent="0.2">
      <c r="A248" s="188"/>
      <c r="B248" s="189"/>
      <c r="C248" s="288"/>
      <c r="D248" s="288"/>
      <c r="E248" s="288"/>
      <c r="F248" s="288"/>
      <c r="G248" s="190"/>
      <c r="H248" s="190"/>
    </row>
    <row r="249" spans="1:8" s="174" customFormat="1" x14ac:dyDescent="0.2">
      <c r="A249" s="188"/>
      <c r="B249" s="189"/>
      <c r="C249" s="288"/>
      <c r="D249" s="288"/>
      <c r="E249" s="288"/>
      <c r="F249" s="288"/>
      <c r="G249" s="190"/>
      <c r="H249" s="190"/>
    </row>
    <row r="250" spans="1:8" s="174" customFormat="1" x14ac:dyDescent="0.2">
      <c r="A250" s="188"/>
      <c r="B250" s="189"/>
      <c r="C250" s="288"/>
      <c r="D250" s="288"/>
      <c r="E250" s="288"/>
      <c r="F250" s="288"/>
      <c r="G250" s="190"/>
      <c r="H250" s="190"/>
    </row>
    <row r="251" spans="1:8" s="174" customFormat="1" x14ac:dyDescent="0.2">
      <c r="A251" s="188"/>
      <c r="B251" s="189"/>
      <c r="C251" s="288"/>
      <c r="D251" s="288"/>
      <c r="E251" s="288"/>
      <c r="F251" s="288"/>
      <c r="G251" s="190"/>
      <c r="H251" s="190"/>
    </row>
    <row r="252" spans="1:8" s="174" customFormat="1" x14ac:dyDescent="0.2">
      <c r="A252" s="188"/>
      <c r="B252" s="189"/>
      <c r="C252" s="288"/>
      <c r="D252" s="288"/>
      <c r="E252" s="288"/>
      <c r="F252" s="288"/>
      <c r="G252" s="190"/>
      <c r="H252" s="190"/>
    </row>
    <row r="253" spans="1:8" s="174" customFormat="1" x14ac:dyDescent="0.2">
      <c r="A253" s="188"/>
      <c r="B253" s="189"/>
      <c r="C253" s="288"/>
      <c r="D253" s="288"/>
      <c r="E253" s="288"/>
      <c r="F253" s="288"/>
      <c r="G253" s="190"/>
      <c r="H253" s="190"/>
    </row>
    <row r="254" spans="1:8" s="174" customFormat="1" x14ac:dyDescent="0.2">
      <c r="A254" s="188"/>
      <c r="B254" s="189"/>
      <c r="C254" s="288"/>
      <c r="D254" s="288"/>
      <c r="E254" s="288"/>
      <c r="F254" s="288"/>
      <c r="G254" s="190"/>
      <c r="H254" s="190"/>
    </row>
    <row r="255" spans="1:8" s="174" customFormat="1" x14ac:dyDescent="0.2">
      <c r="A255" s="188"/>
      <c r="B255" s="189"/>
      <c r="C255" s="288"/>
      <c r="D255" s="288"/>
      <c r="E255" s="288"/>
      <c r="F255" s="288"/>
      <c r="G255" s="190"/>
      <c r="H255" s="190"/>
    </row>
    <row r="256" spans="1:8" s="174" customFormat="1" x14ac:dyDescent="0.2">
      <c r="A256" s="188"/>
      <c r="B256" s="189"/>
      <c r="C256" s="288"/>
      <c r="D256" s="288"/>
      <c r="E256" s="288"/>
      <c r="F256" s="288"/>
      <c r="G256" s="190"/>
      <c r="H256" s="190"/>
    </row>
    <row r="257" spans="1:8" s="174" customFormat="1" x14ac:dyDescent="0.2">
      <c r="A257" s="188"/>
      <c r="B257" s="189"/>
      <c r="C257" s="288"/>
      <c r="D257" s="288"/>
      <c r="E257" s="288"/>
      <c r="F257" s="288"/>
      <c r="G257" s="190"/>
      <c r="H257" s="190"/>
    </row>
    <row r="258" spans="1:8" s="174" customFormat="1" x14ac:dyDescent="0.2">
      <c r="A258" s="188"/>
      <c r="B258" s="189"/>
      <c r="C258" s="288"/>
      <c r="D258" s="288"/>
      <c r="E258" s="288"/>
      <c r="F258" s="288"/>
      <c r="G258" s="190"/>
      <c r="H258" s="190"/>
    </row>
    <row r="259" spans="1:8" s="174" customFormat="1" x14ac:dyDescent="0.2">
      <c r="A259" s="188"/>
      <c r="B259" s="189"/>
      <c r="C259" s="288"/>
      <c r="D259" s="288"/>
      <c r="E259" s="288"/>
      <c r="F259" s="288"/>
      <c r="G259" s="190"/>
      <c r="H259" s="190"/>
    </row>
    <row r="260" spans="1:8" s="174" customFormat="1" x14ac:dyDescent="0.2">
      <c r="A260" s="188"/>
      <c r="B260" s="189"/>
      <c r="C260" s="288"/>
      <c r="D260" s="288"/>
      <c r="E260" s="288"/>
      <c r="F260" s="288"/>
      <c r="G260" s="190"/>
      <c r="H260" s="190"/>
    </row>
    <row r="261" spans="1:8" s="174" customFormat="1" x14ac:dyDescent="0.2">
      <c r="A261" s="188"/>
      <c r="B261" s="189"/>
      <c r="C261" s="288"/>
      <c r="D261" s="288"/>
      <c r="E261" s="288"/>
      <c r="F261" s="288"/>
      <c r="G261" s="190"/>
      <c r="H261" s="190"/>
    </row>
    <row r="262" spans="1:8" s="174" customFormat="1" x14ac:dyDescent="0.2">
      <c r="A262" s="188"/>
      <c r="B262" s="189"/>
      <c r="C262" s="288"/>
      <c r="D262" s="288"/>
      <c r="E262" s="288"/>
      <c r="F262" s="288"/>
      <c r="G262" s="190"/>
      <c r="H262" s="190"/>
    </row>
    <row r="263" spans="1:8" s="174" customFormat="1" x14ac:dyDescent="0.2">
      <c r="A263" s="188"/>
      <c r="B263" s="189"/>
      <c r="C263" s="288"/>
      <c r="D263" s="288"/>
      <c r="E263" s="288"/>
      <c r="F263" s="288"/>
      <c r="G263" s="190"/>
      <c r="H263" s="190"/>
    </row>
    <row r="264" spans="1:8" s="174" customFormat="1" x14ac:dyDescent="0.2">
      <c r="A264" s="188"/>
      <c r="B264" s="189"/>
      <c r="C264" s="288"/>
      <c r="D264" s="288"/>
      <c r="E264" s="288"/>
      <c r="F264" s="288"/>
      <c r="G264" s="190"/>
      <c r="H264" s="190"/>
    </row>
    <row r="265" spans="1:8" s="25" customFormat="1" x14ac:dyDescent="0.2">
      <c r="A265" s="110"/>
      <c r="B265" s="111"/>
      <c r="C265" s="112"/>
      <c r="D265" s="112"/>
      <c r="E265" s="112"/>
      <c r="F265" s="112"/>
      <c r="G265" s="113"/>
      <c r="H265" s="113"/>
    </row>
    <row r="266" spans="1:8" s="25" customFormat="1" x14ac:dyDescent="0.2">
      <c r="A266" s="110"/>
      <c r="B266" s="111"/>
      <c r="C266" s="112"/>
      <c r="D266" s="112"/>
      <c r="E266" s="112"/>
      <c r="F266" s="112"/>
      <c r="G266" s="113"/>
      <c r="H266" s="113"/>
    </row>
    <row r="267" spans="1:8" s="25" customFormat="1" x14ac:dyDescent="0.2">
      <c r="A267" s="110"/>
      <c r="B267" s="111"/>
      <c r="C267" s="112"/>
      <c r="D267" s="112"/>
      <c r="E267" s="112"/>
      <c r="F267" s="112"/>
      <c r="G267" s="113"/>
      <c r="H267" s="113"/>
    </row>
    <row r="268" spans="1:8" s="25" customFormat="1" x14ac:dyDescent="0.2">
      <c r="A268" s="110"/>
      <c r="B268" s="111"/>
      <c r="C268" s="112"/>
      <c r="D268" s="112"/>
      <c r="E268" s="112"/>
      <c r="F268" s="112"/>
      <c r="G268" s="113"/>
      <c r="H268" s="113"/>
    </row>
    <row r="269" spans="1:8" s="25" customFormat="1" x14ac:dyDescent="0.2">
      <c r="A269" s="110"/>
      <c r="B269" s="111"/>
      <c r="C269" s="112"/>
      <c r="D269" s="112"/>
      <c r="E269" s="112"/>
      <c r="F269" s="112"/>
      <c r="G269" s="113"/>
      <c r="H269" s="113"/>
    </row>
    <row r="270" spans="1:8" s="25" customFormat="1" x14ac:dyDescent="0.2">
      <c r="A270" s="110"/>
      <c r="B270" s="111"/>
      <c r="C270" s="112"/>
      <c r="D270" s="112"/>
      <c r="E270" s="112"/>
      <c r="F270" s="112"/>
      <c r="G270" s="113"/>
      <c r="H270" s="113"/>
    </row>
    <row r="271" spans="1:8" s="25" customFormat="1" x14ac:dyDescent="0.2">
      <c r="A271" s="110"/>
      <c r="B271" s="111"/>
      <c r="C271" s="112"/>
      <c r="D271" s="112"/>
      <c r="E271" s="112"/>
      <c r="F271" s="112"/>
      <c r="G271" s="113"/>
      <c r="H271" s="113"/>
    </row>
    <row r="272" spans="1:8" s="25" customFormat="1" x14ac:dyDescent="0.2">
      <c r="A272" s="110"/>
      <c r="B272" s="111"/>
      <c r="C272" s="112"/>
      <c r="D272" s="112"/>
      <c r="E272" s="112"/>
      <c r="F272" s="112"/>
      <c r="G272" s="113"/>
      <c r="H272" s="113"/>
    </row>
    <row r="273" spans="1:8" s="25" customFormat="1" x14ac:dyDescent="0.2">
      <c r="A273" s="110"/>
      <c r="B273" s="111"/>
      <c r="C273" s="112"/>
      <c r="D273" s="112"/>
      <c r="E273" s="112"/>
      <c r="F273" s="112"/>
      <c r="G273" s="113"/>
      <c r="H273" s="113"/>
    </row>
    <row r="274" spans="1:8" s="25" customFormat="1" x14ac:dyDescent="0.2">
      <c r="A274" s="110"/>
      <c r="B274" s="111"/>
      <c r="C274" s="112"/>
      <c r="D274" s="112"/>
      <c r="E274" s="112"/>
      <c r="F274" s="112"/>
      <c r="G274" s="113"/>
      <c r="H274" s="113"/>
    </row>
    <row r="275" spans="1:8" s="25" customFormat="1" x14ac:dyDescent="0.2">
      <c r="A275" s="110"/>
      <c r="B275" s="111"/>
      <c r="C275" s="112"/>
      <c r="D275" s="112"/>
      <c r="E275" s="112"/>
      <c r="F275" s="112"/>
      <c r="G275" s="113"/>
      <c r="H275" s="113"/>
    </row>
    <row r="276" spans="1:8" s="25" customFormat="1" x14ac:dyDescent="0.2">
      <c r="A276" s="110"/>
      <c r="B276" s="111"/>
      <c r="C276" s="112"/>
      <c r="D276" s="112"/>
      <c r="E276" s="112"/>
      <c r="F276" s="112"/>
      <c r="G276" s="113"/>
      <c r="H276" s="113"/>
    </row>
    <row r="277" spans="1:8" s="25" customFormat="1" x14ac:dyDescent="0.2">
      <c r="A277" s="110"/>
      <c r="B277" s="111"/>
      <c r="C277" s="112"/>
      <c r="D277" s="112"/>
      <c r="E277" s="112"/>
      <c r="F277" s="112"/>
      <c r="G277" s="113"/>
      <c r="H277" s="113"/>
    </row>
    <row r="278" spans="1:8" s="25" customFormat="1" x14ac:dyDescent="0.2">
      <c r="A278" s="110"/>
      <c r="B278" s="111"/>
      <c r="C278" s="112"/>
      <c r="D278" s="112"/>
      <c r="E278" s="112"/>
      <c r="F278" s="112"/>
      <c r="G278" s="113"/>
      <c r="H278" s="113"/>
    </row>
    <row r="279" spans="1:8" s="25" customFormat="1" x14ac:dyDescent="0.2">
      <c r="A279" s="110"/>
      <c r="B279" s="111"/>
      <c r="C279" s="112"/>
      <c r="D279" s="112"/>
      <c r="E279" s="112"/>
      <c r="F279" s="112"/>
      <c r="G279" s="113"/>
      <c r="H279" s="113"/>
    </row>
    <row r="280" spans="1:8" s="25" customFormat="1" x14ac:dyDescent="0.2">
      <c r="A280" s="110"/>
      <c r="B280" s="111"/>
      <c r="C280" s="112"/>
      <c r="D280" s="112"/>
      <c r="E280" s="112"/>
      <c r="F280" s="112"/>
      <c r="G280" s="113"/>
      <c r="H280" s="113"/>
    </row>
    <row r="281" spans="1:8" s="25" customFormat="1" x14ac:dyDescent="0.2">
      <c r="A281" s="110"/>
      <c r="B281" s="111"/>
      <c r="C281" s="112"/>
      <c r="D281" s="112"/>
      <c r="E281" s="112"/>
      <c r="F281" s="112"/>
      <c r="G281" s="113"/>
      <c r="H281" s="113"/>
    </row>
    <row r="282" spans="1:8" s="25" customFormat="1" x14ac:dyDescent="0.2">
      <c r="A282" s="110"/>
      <c r="B282" s="111"/>
      <c r="C282" s="112"/>
      <c r="D282" s="112"/>
      <c r="E282" s="112"/>
      <c r="F282" s="112"/>
      <c r="G282" s="113"/>
      <c r="H282" s="113"/>
    </row>
    <row r="283" spans="1:8" s="25" customFormat="1" x14ac:dyDescent="0.2">
      <c r="A283" s="110"/>
      <c r="B283" s="111"/>
      <c r="C283" s="112"/>
      <c r="D283" s="112"/>
      <c r="E283" s="112"/>
      <c r="F283" s="112"/>
      <c r="G283" s="113"/>
      <c r="H283" s="113"/>
    </row>
    <row r="284" spans="1:8" s="25" customFormat="1" x14ac:dyDescent="0.2">
      <c r="A284" s="110"/>
      <c r="B284" s="111"/>
      <c r="C284" s="112"/>
      <c r="D284" s="112"/>
      <c r="E284" s="112"/>
      <c r="F284" s="112"/>
      <c r="G284" s="113"/>
      <c r="H284" s="113"/>
    </row>
    <row r="285" spans="1:8" s="25" customFormat="1" x14ac:dyDescent="0.2">
      <c r="A285" s="110"/>
      <c r="B285" s="111"/>
      <c r="C285" s="112"/>
      <c r="D285" s="112"/>
      <c r="E285" s="112"/>
      <c r="F285" s="112"/>
      <c r="G285" s="113"/>
      <c r="H285" s="113"/>
    </row>
    <row r="286" spans="1:8" s="25" customFormat="1" x14ac:dyDescent="0.2">
      <c r="A286" s="110"/>
      <c r="B286" s="111"/>
      <c r="C286" s="112"/>
      <c r="D286" s="112"/>
      <c r="E286" s="112"/>
      <c r="F286" s="112"/>
      <c r="G286" s="113"/>
      <c r="H286" s="113"/>
    </row>
    <row r="287" spans="1:8" s="25" customFormat="1" x14ac:dyDescent="0.2">
      <c r="A287" s="110"/>
      <c r="B287" s="111"/>
      <c r="C287" s="112"/>
      <c r="D287" s="112"/>
      <c r="E287" s="112"/>
      <c r="F287" s="112"/>
      <c r="G287" s="113"/>
      <c r="H287" s="113"/>
    </row>
    <row r="288" spans="1:8" s="25" customFormat="1" x14ac:dyDescent="0.2">
      <c r="A288" s="110"/>
      <c r="B288" s="111"/>
      <c r="C288" s="112"/>
      <c r="D288" s="112"/>
      <c r="E288" s="112"/>
      <c r="F288" s="112"/>
      <c r="G288" s="113"/>
      <c r="H288" s="113"/>
    </row>
    <row r="289" spans="1:8" s="25" customFormat="1" x14ac:dyDescent="0.2">
      <c r="A289" s="110"/>
      <c r="B289" s="111"/>
      <c r="C289" s="112"/>
      <c r="D289" s="112"/>
      <c r="E289" s="112"/>
      <c r="F289" s="112"/>
      <c r="G289" s="113"/>
      <c r="H289" s="113"/>
    </row>
    <row r="290" spans="1:8" s="25" customFormat="1" x14ac:dyDescent="0.2">
      <c r="A290" s="110"/>
      <c r="B290" s="111"/>
      <c r="C290" s="112"/>
      <c r="D290" s="112"/>
      <c r="E290" s="112"/>
      <c r="F290" s="112"/>
      <c r="G290" s="113"/>
      <c r="H290" s="113"/>
    </row>
    <row r="291" spans="1:8" s="25" customFormat="1" x14ac:dyDescent="0.2">
      <c r="A291" s="110"/>
      <c r="B291" s="111"/>
      <c r="C291" s="112"/>
      <c r="D291" s="112"/>
      <c r="E291" s="112"/>
      <c r="F291" s="112"/>
      <c r="G291" s="113"/>
      <c r="H291" s="113"/>
    </row>
    <row r="292" spans="1:8" s="25" customFormat="1" x14ac:dyDescent="0.2">
      <c r="A292" s="110"/>
      <c r="B292" s="111"/>
      <c r="C292" s="112"/>
      <c r="D292" s="112"/>
      <c r="E292" s="112"/>
      <c r="F292" s="112"/>
      <c r="G292" s="113"/>
      <c r="H292" s="113"/>
    </row>
    <row r="293" spans="1:8" s="25" customFormat="1" x14ac:dyDescent="0.2">
      <c r="A293" s="110"/>
      <c r="B293" s="111"/>
      <c r="C293" s="112"/>
      <c r="D293" s="112"/>
      <c r="E293" s="112"/>
      <c r="F293" s="112"/>
      <c r="G293" s="113"/>
      <c r="H293" s="113"/>
    </row>
    <row r="294" spans="1:8" s="25" customFormat="1" x14ac:dyDescent="0.2">
      <c r="A294" s="110"/>
      <c r="B294" s="111"/>
      <c r="C294" s="112"/>
      <c r="D294" s="112"/>
      <c r="E294" s="112"/>
      <c r="F294" s="112"/>
      <c r="G294" s="113"/>
      <c r="H294" s="113"/>
    </row>
    <row r="295" spans="1:8" s="25" customFormat="1" x14ac:dyDescent="0.2">
      <c r="A295" s="110"/>
      <c r="B295" s="111"/>
      <c r="C295" s="112"/>
      <c r="D295" s="112"/>
      <c r="E295" s="112"/>
      <c r="F295" s="112"/>
      <c r="G295" s="113"/>
      <c r="H295" s="113"/>
    </row>
    <row r="296" spans="1:8" s="25" customFormat="1" x14ac:dyDescent="0.2">
      <c r="A296" s="110"/>
      <c r="B296" s="111"/>
      <c r="C296" s="112"/>
      <c r="D296" s="112"/>
      <c r="E296" s="112"/>
      <c r="F296" s="112"/>
      <c r="G296" s="113"/>
      <c r="H296" s="113"/>
    </row>
    <row r="297" spans="1:8" s="25" customFormat="1" x14ac:dyDescent="0.2">
      <c r="A297" s="110"/>
      <c r="B297" s="111"/>
      <c r="C297" s="112"/>
      <c r="D297" s="112"/>
      <c r="E297" s="112"/>
      <c r="F297" s="112"/>
      <c r="G297" s="113"/>
      <c r="H297" s="113"/>
    </row>
    <row r="298" spans="1:8" s="25" customFormat="1" x14ac:dyDescent="0.2">
      <c r="A298" s="110"/>
      <c r="B298" s="111"/>
      <c r="C298" s="112"/>
      <c r="D298" s="112"/>
      <c r="E298" s="112"/>
      <c r="F298" s="112"/>
      <c r="G298" s="113"/>
      <c r="H298" s="113"/>
    </row>
    <row r="299" spans="1:8" s="25" customFormat="1" x14ac:dyDescent="0.2">
      <c r="A299" s="110"/>
      <c r="B299" s="111"/>
      <c r="C299" s="112"/>
      <c r="D299" s="112"/>
      <c r="E299" s="112"/>
      <c r="F299" s="112"/>
      <c r="G299" s="113"/>
      <c r="H299" s="113"/>
    </row>
    <row r="300" spans="1:8" s="25" customFormat="1" x14ac:dyDescent="0.2">
      <c r="A300" s="110"/>
      <c r="B300" s="111"/>
      <c r="C300" s="112"/>
      <c r="D300" s="112"/>
      <c r="E300" s="112"/>
      <c r="F300" s="112"/>
      <c r="G300" s="113"/>
      <c r="H300" s="113"/>
    </row>
    <row r="301" spans="1:8" s="25" customFormat="1" x14ac:dyDescent="0.2">
      <c r="A301" s="110"/>
      <c r="B301" s="111"/>
      <c r="C301" s="112"/>
      <c r="D301" s="112"/>
      <c r="E301" s="112"/>
      <c r="F301" s="112"/>
      <c r="G301" s="113"/>
      <c r="H301" s="113"/>
    </row>
    <row r="302" spans="1:8" s="25" customFormat="1" x14ac:dyDescent="0.2">
      <c r="A302" s="110"/>
      <c r="B302" s="111"/>
      <c r="C302" s="112"/>
      <c r="D302" s="112"/>
      <c r="E302" s="112"/>
      <c r="F302" s="112"/>
      <c r="G302" s="113"/>
      <c r="H302" s="113"/>
    </row>
    <row r="303" spans="1:8" s="25" customFormat="1" x14ac:dyDescent="0.2">
      <c r="A303" s="110"/>
      <c r="B303" s="111"/>
      <c r="C303" s="112"/>
      <c r="D303" s="112"/>
      <c r="E303" s="112"/>
      <c r="F303" s="112"/>
      <c r="G303" s="113"/>
      <c r="H303" s="113"/>
    </row>
    <row r="304" spans="1:8" s="25" customFormat="1" x14ac:dyDescent="0.2">
      <c r="A304" s="110"/>
      <c r="B304" s="111"/>
      <c r="C304" s="112"/>
      <c r="D304" s="112"/>
      <c r="E304" s="112"/>
      <c r="F304" s="112"/>
      <c r="G304" s="113"/>
      <c r="H304" s="113"/>
    </row>
    <row r="305" spans="1:8" s="25" customFormat="1" x14ac:dyDescent="0.2">
      <c r="A305" s="110"/>
      <c r="B305" s="111"/>
      <c r="C305" s="112"/>
      <c r="D305" s="112"/>
      <c r="E305" s="112"/>
      <c r="F305" s="112"/>
      <c r="G305" s="113"/>
      <c r="H305" s="113"/>
    </row>
    <row r="306" spans="1:8" s="25" customFormat="1" x14ac:dyDescent="0.2">
      <c r="A306" s="110"/>
      <c r="B306" s="111"/>
      <c r="C306" s="112"/>
      <c r="D306" s="112"/>
      <c r="E306" s="112"/>
      <c r="F306" s="112"/>
      <c r="G306" s="113"/>
      <c r="H306" s="113"/>
    </row>
    <row r="307" spans="1:8" s="25" customFormat="1" x14ac:dyDescent="0.2">
      <c r="A307" s="110"/>
      <c r="B307" s="111"/>
      <c r="C307" s="112"/>
      <c r="D307" s="112"/>
      <c r="E307" s="112"/>
      <c r="F307" s="112"/>
      <c r="G307" s="113"/>
      <c r="H307" s="113"/>
    </row>
    <row r="308" spans="1:8" s="25" customFormat="1" x14ac:dyDescent="0.2">
      <c r="A308" s="110"/>
      <c r="B308" s="111"/>
      <c r="C308" s="112"/>
      <c r="D308" s="112"/>
      <c r="E308" s="112"/>
      <c r="F308" s="112"/>
      <c r="G308" s="113"/>
      <c r="H308" s="113"/>
    </row>
    <row r="309" spans="1:8" s="25" customFormat="1" x14ac:dyDescent="0.2">
      <c r="A309" s="110"/>
      <c r="B309" s="111"/>
      <c r="C309" s="112"/>
      <c r="D309" s="112"/>
      <c r="E309" s="112"/>
      <c r="F309" s="112"/>
      <c r="G309" s="113"/>
      <c r="H309" s="113"/>
    </row>
    <row r="310" spans="1:8" s="25" customFormat="1" x14ac:dyDescent="0.2">
      <c r="A310" s="110"/>
      <c r="B310" s="111"/>
      <c r="C310" s="112"/>
      <c r="D310" s="112"/>
      <c r="E310" s="112"/>
      <c r="F310" s="112"/>
      <c r="G310" s="113"/>
      <c r="H310" s="113"/>
    </row>
    <row r="311" spans="1:8" s="25" customFormat="1" x14ac:dyDescent="0.2">
      <c r="A311" s="110"/>
      <c r="B311" s="111"/>
      <c r="C311" s="112"/>
      <c r="D311" s="112"/>
      <c r="E311" s="112"/>
      <c r="F311" s="112"/>
      <c r="G311" s="113"/>
      <c r="H311" s="113"/>
    </row>
    <row r="312" spans="1:8" s="25" customFormat="1" x14ac:dyDescent="0.2">
      <c r="A312" s="110"/>
      <c r="B312" s="111"/>
      <c r="C312" s="112"/>
      <c r="D312" s="112"/>
      <c r="E312" s="112"/>
      <c r="F312" s="112"/>
      <c r="G312" s="113"/>
      <c r="H312" s="113"/>
    </row>
    <row r="313" spans="1:8" s="25" customFormat="1" x14ac:dyDescent="0.2">
      <c r="A313" s="110"/>
      <c r="B313" s="111"/>
      <c r="C313" s="112"/>
      <c r="D313" s="112"/>
      <c r="E313" s="112"/>
      <c r="F313" s="112"/>
      <c r="G313" s="113"/>
      <c r="H313" s="113"/>
    </row>
    <row r="314" spans="1:8" s="25" customFormat="1" x14ac:dyDescent="0.2">
      <c r="A314" s="110"/>
      <c r="B314" s="111"/>
      <c r="C314" s="112"/>
      <c r="D314" s="112"/>
      <c r="E314" s="112"/>
      <c r="F314" s="112"/>
      <c r="G314" s="113"/>
      <c r="H314" s="113"/>
    </row>
    <row r="315" spans="1:8" s="25" customFormat="1" x14ac:dyDescent="0.2">
      <c r="A315" s="110"/>
      <c r="B315" s="111"/>
      <c r="C315" s="112"/>
      <c r="D315" s="112"/>
      <c r="E315" s="112"/>
      <c r="F315" s="112"/>
      <c r="G315" s="113"/>
      <c r="H315" s="113"/>
    </row>
    <row r="316" spans="1:8" s="25" customFormat="1" x14ac:dyDescent="0.2">
      <c r="A316" s="110"/>
      <c r="B316" s="111"/>
      <c r="C316" s="112"/>
      <c r="D316" s="112"/>
      <c r="E316" s="112"/>
      <c r="F316" s="112"/>
      <c r="G316" s="113"/>
      <c r="H316" s="113"/>
    </row>
    <row r="317" spans="1:8" s="25" customFormat="1" x14ac:dyDescent="0.2">
      <c r="A317" s="110"/>
      <c r="B317" s="111"/>
      <c r="C317" s="112"/>
      <c r="D317" s="112"/>
      <c r="E317" s="112"/>
      <c r="F317" s="112"/>
      <c r="G317" s="113"/>
      <c r="H317" s="113"/>
    </row>
    <row r="318" spans="1:8" s="25" customFormat="1" x14ac:dyDescent="0.2">
      <c r="A318" s="110"/>
      <c r="B318" s="111"/>
      <c r="C318" s="112"/>
      <c r="D318" s="112"/>
      <c r="E318" s="112"/>
      <c r="F318" s="112"/>
      <c r="G318" s="113"/>
      <c r="H318" s="113"/>
    </row>
    <row r="319" spans="1:8" s="25" customFormat="1" x14ac:dyDescent="0.2">
      <c r="A319" s="110"/>
      <c r="B319" s="111"/>
      <c r="C319" s="112"/>
      <c r="D319" s="112"/>
      <c r="E319" s="112"/>
      <c r="F319" s="112"/>
      <c r="G319" s="113"/>
      <c r="H319" s="113"/>
    </row>
    <row r="320" spans="1:8" s="25" customFormat="1" x14ac:dyDescent="0.2">
      <c r="A320" s="110"/>
      <c r="B320" s="111"/>
      <c r="C320" s="112"/>
      <c r="D320" s="112"/>
      <c r="E320" s="112"/>
      <c r="F320" s="112"/>
      <c r="G320" s="113"/>
      <c r="H320" s="113"/>
    </row>
    <row r="321" spans="1:8" s="25" customFormat="1" x14ac:dyDescent="0.2">
      <c r="A321" s="110"/>
      <c r="B321" s="111"/>
      <c r="C321" s="112"/>
      <c r="D321" s="112"/>
      <c r="E321" s="112"/>
      <c r="F321" s="112"/>
      <c r="G321" s="113"/>
      <c r="H321" s="113"/>
    </row>
    <row r="322" spans="1:8" s="25" customFormat="1" x14ac:dyDescent="0.2">
      <c r="A322" s="110"/>
      <c r="B322" s="111"/>
      <c r="C322" s="112"/>
      <c r="D322" s="112"/>
      <c r="E322" s="112"/>
      <c r="F322" s="112"/>
      <c r="G322" s="113"/>
      <c r="H322" s="113"/>
    </row>
    <row r="323" spans="1:8" s="25" customFormat="1" x14ac:dyDescent="0.2">
      <c r="A323" s="110"/>
      <c r="B323" s="111"/>
      <c r="C323" s="112"/>
      <c r="D323" s="112"/>
      <c r="E323" s="112"/>
      <c r="F323" s="112"/>
      <c r="G323" s="113"/>
      <c r="H323" s="113"/>
    </row>
    <row r="324" spans="1:8" s="25" customFormat="1" x14ac:dyDescent="0.2">
      <c r="A324" s="110"/>
      <c r="B324" s="111"/>
      <c r="C324" s="112"/>
      <c r="D324" s="112"/>
      <c r="E324" s="112"/>
      <c r="F324" s="112"/>
      <c r="G324" s="113"/>
      <c r="H324" s="113"/>
    </row>
    <row r="325" spans="1:8" s="25" customFormat="1" x14ac:dyDescent="0.2">
      <c r="A325" s="110"/>
      <c r="B325" s="111"/>
      <c r="C325" s="112"/>
      <c r="D325" s="112"/>
      <c r="E325" s="112"/>
      <c r="F325" s="112"/>
      <c r="G325" s="113"/>
      <c r="H325" s="113"/>
    </row>
    <row r="326" spans="1:8" s="25" customFormat="1" x14ac:dyDescent="0.2">
      <c r="A326" s="110"/>
      <c r="B326" s="111"/>
      <c r="C326" s="112"/>
      <c r="D326" s="112"/>
      <c r="E326" s="112"/>
      <c r="F326" s="112"/>
      <c r="G326" s="113"/>
      <c r="H326" s="113"/>
    </row>
    <row r="327" spans="1:8" s="25" customFormat="1" x14ac:dyDescent="0.2">
      <c r="A327" s="110"/>
      <c r="B327" s="111"/>
      <c r="C327" s="112"/>
      <c r="D327" s="112"/>
      <c r="E327" s="112"/>
      <c r="F327" s="112"/>
      <c r="G327" s="113"/>
      <c r="H327" s="113"/>
    </row>
    <row r="328" spans="1:8" s="25" customFormat="1" x14ac:dyDescent="0.2">
      <c r="A328" s="110"/>
      <c r="B328" s="111"/>
      <c r="C328" s="112"/>
      <c r="D328" s="112"/>
      <c r="E328" s="112"/>
      <c r="F328" s="112"/>
      <c r="G328" s="113"/>
      <c r="H328" s="113"/>
    </row>
    <row r="329" spans="1:8" s="25" customFormat="1" x14ac:dyDescent="0.2">
      <c r="A329" s="110"/>
      <c r="B329" s="111"/>
      <c r="C329" s="112"/>
      <c r="D329" s="112"/>
      <c r="E329" s="112"/>
      <c r="F329" s="112"/>
      <c r="G329" s="113"/>
      <c r="H329" s="113"/>
    </row>
    <row r="330" spans="1:8" s="25" customFormat="1" x14ac:dyDescent="0.2">
      <c r="A330" s="110"/>
      <c r="B330" s="111"/>
      <c r="C330" s="112"/>
      <c r="D330" s="112"/>
      <c r="E330" s="112"/>
      <c r="F330" s="112"/>
      <c r="G330" s="113"/>
      <c r="H330" s="113"/>
    </row>
    <row r="331" spans="1:8" s="25" customFormat="1" x14ac:dyDescent="0.2">
      <c r="A331" s="110"/>
      <c r="B331" s="111"/>
      <c r="C331" s="112"/>
      <c r="D331" s="112"/>
      <c r="E331" s="112"/>
      <c r="F331" s="112"/>
      <c r="G331" s="113"/>
      <c r="H331" s="113"/>
    </row>
    <row r="332" spans="1:8" s="25" customFormat="1" x14ac:dyDescent="0.2">
      <c r="A332" s="110"/>
      <c r="B332" s="111"/>
      <c r="C332" s="112"/>
      <c r="D332" s="112"/>
      <c r="E332" s="112"/>
      <c r="F332" s="112"/>
      <c r="G332" s="113"/>
      <c r="H332" s="113"/>
    </row>
    <row r="333" spans="1:8" s="25" customFormat="1" x14ac:dyDescent="0.2">
      <c r="A333" s="110"/>
      <c r="B333" s="111"/>
      <c r="C333" s="112"/>
      <c r="D333" s="112"/>
      <c r="E333" s="112"/>
      <c r="F333" s="112"/>
      <c r="G333" s="113"/>
      <c r="H333" s="113"/>
    </row>
    <row r="334" spans="1:8" s="25" customFormat="1" x14ac:dyDescent="0.2">
      <c r="A334" s="110"/>
      <c r="B334" s="111"/>
      <c r="C334" s="112"/>
      <c r="D334" s="112"/>
      <c r="E334" s="112"/>
      <c r="F334" s="112"/>
      <c r="G334" s="113"/>
      <c r="H334" s="113"/>
    </row>
    <row r="335" spans="1:8" s="25" customFormat="1" x14ac:dyDescent="0.2">
      <c r="A335" s="110"/>
      <c r="B335" s="111"/>
      <c r="C335" s="112"/>
      <c r="D335" s="112"/>
      <c r="E335" s="112"/>
      <c r="F335" s="112"/>
      <c r="G335" s="113"/>
      <c r="H335" s="113"/>
    </row>
    <row r="336" spans="1:8" s="25" customFormat="1" x14ac:dyDescent="0.2">
      <c r="A336" s="110"/>
      <c r="B336" s="111"/>
      <c r="C336" s="112"/>
      <c r="D336" s="112"/>
      <c r="E336" s="112"/>
      <c r="F336" s="112"/>
      <c r="G336" s="113"/>
      <c r="H336" s="113"/>
    </row>
    <row r="337" spans="1:8" s="25" customFormat="1" x14ac:dyDescent="0.2">
      <c r="A337" s="110"/>
      <c r="B337" s="111"/>
      <c r="C337" s="112"/>
      <c r="D337" s="112"/>
      <c r="E337" s="112"/>
      <c r="F337" s="112"/>
      <c r="G337" s="113"/>
      <c r="H337" s="113"/>
    </row>
    <row r="338" spans="1:8" s="25" customFormat="1" x14ac:dyDescent="0.2">
      <c r="A338" s="110"/>
      <c r="B338" s="111"/>
      <c r="C338" s="112"/>
      <c r="D338" s="112"/>
      <c r="E338" s="112"/>
      <c r="F338" s="112"/>
      <c r="G338" s="113"/>
      <c r="H338" s="113"/>
    </row>
    <row r="339" spans="1:8" s="25" customFormat="1" x14ac:dyDescent="0.2">
      <c r="A339" s="110"/>
      <c r="B339" s="111"/>
      <c r="C339" s="112"/>
      <c r="D339" s="112"/>
      <c r="E339" s="112"/>
      <c r="F339" s="112"/>
      <c r="G339" s="113"/>
      <c r="H339" s="113"/>
    </row>
    <row r="340" spans="1:8" s="25" customFormat="1" x14ac:dyDescent="0.2">
      <c r="A340" s="110"/>
      <c r="B340" s="111"/>
      <c r="C340" s="112"/>
      <c r="D340" s="112"/>
      <c r="E340" s="112"/>
      <c r="F340" s="112"/>
      <c r="G340" s="113"/>
      <c r="H340" s="113"/>
    </row>
    <row r="341" spans="1:8" s="25" customFormat="1" x14ac:dyDescent="0.2">
      <c r="A341" s="110"/>
      <c r="B341" s="111"/>
      <c r="C341" s="112"/>
      <c r="D341" s="112"/>
      <c r="E341" s="112"/>
      <c r="F341" s="112"/>
      <c r="G341" s="113"/>
      <c r="H341" s="113"/>
    </row>
    <row r="342" spans="1:8" s="25" customFormat="1" x14ac:dyDescent="0.2">
      <c r="A342" s="110"/>
      <c r="B342" s="111"/>
      <c r="C342" s="112"/>
      <c r="D342" s="112"/>
      <c r="E342" s="112"/>
      <c r="F342" s="112"/>
      <c r="G342" s="113"/>
      <c r="H342" s="113"/>
    </row>
    <row r="343" spans="1:8" s="25" customFormat="1" x14ac:dyDescent="0.2">
      <c r="A343" s="110"/>
      <c r="B343" s="111"/>
      <c r="C343" s="112"/>
      <c r="D343" s="112"/>
      <c r="E343" s="112"/>
      <c r="F343" s="112"/>
      <c r="G343" s="113"/>
      <c r="H343" s="113"/>
    </row>
    <row r="344" spans="1:8" s="25" customFormat="1" x14ac:dyDescent="0.2">
      <c r="A344" s="110"/>
      <c r="B344" s="111"/>
      <c r="C344" s="112"/>
      <c r="D344" s="112"/>
      <c r="E344" s="112"/>
      <c r="F344" s="112"/>
      <c r="G344" s="113"/>
      <c r="H344" s="113"/>
    </row>
    <row r="345" spans="1:8" s="25" customFormat="1" x14ac:dyDescent="0.2">
      <c r="A345" s="110"/>
      <c r="B345" s="111"/>
      <c r="C345" s="112"/>
      <c r="D345" s="112"/>
      <c r="E345" s="112"/>
      <c r="F345" s="112"/>
      <c r="G345" s="113"/>
      <c r="H345" s="113"/>
    </row>
    <row r="346" spans="1:8" s="25" customFormat="1" x14ac:dyDescent="0.2">
      <c r="A346" s="110"/>
      <c r="B346" s="111"/>
      <c r="C346" s="112"/>
      <c r="D346" s="112"/>
      <c r="E346" s="112"/>
      <c r="F346" s="112"/>
      <c r="G346" s="113"/>
      <c r="H346" s="113"/>
    </row>
    <row r="347" spans="1:8" s="25" customFormat="1" x14ac:dyDescent="0.2">
      <c r="A347" s="110"/>
      <c r="B347" s="111"/>
      <c r="C347" s="112"/>
      <c r="D347" s="112"/>
      <c r="E347" s="112"/>
      <c r="F347" s="112"/>
      <c r="G347" s="113"/>
      <c r="H347" s="113"/>
    </row>
    <row r="348" spans="1:8" s="25" customFormat="1" x14ac:dyDescent="0.2">
      <c r="A348" s="110"/>
      <c r="B348" s="111"/>
      <c r="C348" s="112"/>
      <c r="D348" s="112"/>
      <c r="E348" s="112"/>
      <c r="F348" s="112"/>
      <c r="G348" s="113"/>
      <c r="H348" s="113"/>
    </row>
    <row r="349" spans="1:8" s="25" customFormat="1" x14ac:dyDescent="0.2">
      <c r="A349" s="110"/>
      <c r="B349" s="111"/>
      <c r="C349" s="112"/>
      <c r="D349" s="112"/>
      <c r="E349" s="112"/>
      <c r="F349" s="112"/>
      <c r="G349" s="113"/>
      <c r="H349" s="113"/>
    </row>
    <row r="350" spans="1:8" s="25" customFormat="1" x14ac:dyDescent="0.2">
      <c r="A350" s="110"/>
      <c r="B350" s="111"/>
      <c r="C350" s="112"/>
      <c r="D350" s="112"/>
      <c r="E350" s="112"/>
      <c r="F350" s="112"/>
      <c r="G350" s="113"/>
      <c r="H350" s="113"/>
    </row>
    <row r="351" spans="1:8" s="25" customFormat="1" x14ac:dyDescent="0.2">
      <c r="A351" s="110"/>
      <c r="B351" s="111"/>
      <c r="C351" s="112"/>
      <c r="D351" s="112"/>
      <c r="E351" s="112"/>
      <c r="F351" s="112"/>
      <c r="G351" s="113"/>
      <c r="H351" s="113"/>
    </row>
    <row r="352" spans="1:8" s="25" customFormat="1" x14ac:dyDescent="0.2">
      <c r="A352" s="110"/>
      <c r="B352" s="111"/>
      <c r="C352" s="112"/>
      <c r="D352" s="112"/>
      <c r="E352" s="112"/>
      <c r="F352" s="112"/>
      <c r="G352" s="113"/>
      <c r="H352" s="113"/>
    </row>
    <row r="353" spans="1:8" s="25" customFormat="1" x14ac:dyDescent="0.2">
      <c r="A353" s="110"/>
      <c r="B353" s="111"/>
      <c r="C353" s="112"/>
      <c r="D353" s="112"/>
      <c r="E353" s="112"/>
      <c r="F353" s="112"/>
      <c r="G353" s="113"/>
      <c r="H353" s="113"/>
    </row>
    <row r="354" spans="1:8" s="25" customFormat="1" x14ac:dyDescent="0.2">
      <c r="A354" s="110"/>
      <c r="B354" s="111"/>
      <c r="C354" s="112"/>
      <c r="D354" s="112"/>
      <c r="E354" s="112"/>
      <c r="F354" s="112"/>
      <c r="G354" s="113"/>
      <c r="H354" s="113"/>
    </row>
    <row r="355" spans="1:8" s="25" customFormat="1" x14ac:dyDescent="0.2">
      <c r="A355" s="110"/>
      <c r="B355" s="111"/>
      <c r="C355" s="112"/>
      <c r="D355" s="112"/>
      <c r="E355" s="112"/>
      <c r="F355" s="112"/>
      <c r="G355" s="113"/>
      <c r="H355" s="113"/>
    </row>
    <row r="356" spans="1:8" s="25" customFormat="1" x14ac:dyDescent="0.2">
      <c r="A356" s="110"/>
      <c r="B356" s="111"/>
      <c r="C356" s="112"/>
      <c r="D356" s="112"/>
      <c r="E356" s="112"/>
      <c r="F356" s="112"/>
      <c r="G356" s="113"/>
      <c r="H356" s="113"/>
    </row>
    <row r="357" spans="1:8" s="25" customFormat="1" x14ac:dyDescent="0.2">
      <c r="A357" s="110"/>
      <c r="B357" s="111"/>
      <c r="C357" s="112"/>
      <c r="D357" s="112"/>
      <c r="E357" s="112"/>
      <c r="F357" s="112"/>
      <c r="G357" s="113"/>
      <c r="H357" s="113"/>
    </row>
    <row r="358" spans="1:8" s="25" customFormat="1" x14ac:dyDescent="0.2">
      <c r="A358" s="110"/>
      <c r="B358" s="111"/>
      <c r="C358" s="112"/>
      <c r="D358" s="112"/>
      <c r="E358" s="112"/>
      <c r="F358" s="112"/>
      <c r="G358" s="113"/>
      <c r="H358" s="113"/>
    </row>
    <row r="359" spans="1:8" s="25" customFormat="1" x14ac:dyDescent="0.2">
      <c r="A359" s="110"/>
      <c r="B359" s="111"/>
      <c r="C359" s="112"/>
      <c r="D359" s="112"/>
      <c r="E359" s="112"/>
      <c r="F359" s="112"/>
      <c r="G359" s="113"/>
      <c r="H359" s="113"/>
    </row>
    <row r="360" spans="1:8" s="25" customFormat="1" x14ac:dyDescent="0.2">
      <c r="A360" s="110"/>
      <c r="B360" s="111"/>
      <c r="C360" s="112"/>
      <c r="D360" s="112"/>
      <c r="E360" s="112"/>
      <c r="F360" s="112"/>
      <c r="G360" s="113"/>
      <c r="H360" s="113"/>
    </row>
    <row r="361" spans="1:8" s="25" customFormat="1" x14ac:dyDescent="0.2">
      <c r="A361" s="110"/>
      <c r="B361" s="111"/>
      <c r="C361" s="112"/>
      <c r="D361" s="112"/>
      <c r="E361" s="112"/>
      <c r="F361" s="112"/>
      <c r="G361" s="113"/>
      <c r="H361" s="113"/>
    </row>
    <row r="362" spans="1:8" s="25" customFormat="1" x14ac:dyDescent="0.2">
      <c r="A362" s="110"/>
      <c r="B362" s="111"/>
      <c r="C362" s="112"/>
      <c r="D362" s="112"/>
      <c r="E362" s="112"/>
      <c r="F362" s="112"/>
      <c r="G362" s="113"/>
      <c r="H362" s="113"/>
    </row>
    <row r="363" spans="1:8" s="25" customFormat="1" x14ac:dyDescent="0.2">
      <c r="A363" s="110"/>
      <c r="B363" s="111"/>
      <c r="C363" s="112"/>
      <c r="D363" s="112"/>
      <c r="E363" s="112"/>
      <c r="F363" s="112"/>
      <c r="G363" s="113"/>
      <c r="H363" s="113"/>
    </row>
    <row r="364" spans="1:8" s="25" customFormat="1" x14ac:dyDescent="0.2">
      <c r="A364" s="110"/>
      <c r="B364" s="111"/>
      <c r="C364" s="112"/>
      <c r="D364" s="112"/>
      <c r="E364" s="112"/>
      <c r="F364" s="112"/>
      <c r="G364" s="113"/>
      <c r="H364" s="113"/>
    </row>
    <row r="365" spans="1:8" s="25" customFormat="1" x14ac:dyDescent="0.2">
      <c r="A365" s="110"/>
      <c r="B365" s="111"/>
      <c r="C365" s="112"/>
      <c r="D365" s="112"/>
      <c r="E365" s="112"/>
      <c r="F365" s="112"/>
      <c r="G365" s="113"/>
      <c r="H365" s="113"/>
    </row>
    <row r="366" spans="1:8" s="25" customFormat="1" x14ac:dyDescent="0.2">
      <c r="A366" s="110"/>
      <c r="B366" s="111"/>
      <c r="C366" s="112"/>
      <c r="D366" s="112"/>
      <c r="E366" s="112"/>
      <c r="F366" s="112"/>
      <c r="G366" s="113"/>
      <c r="H366" s="113"/>
    </row>
    <row r="367" spans="1:8" s="25" customFormat="1" x14ac:dyDescent="0.2">
      <c r="A367" s="110"/>
      <c r="B367" s="111"/>
      <c r="C367" s="112"/>
      <c r="D367" s="112"/>
      <c r="E367" s="112"/>
      <c r="F367" s="112"/>
      <c r="G367" s="113"/>
      <c r="H367" s="113"/>
    </row>
    <row r="368" spans="1:8" s="25" customFormat="1" x14ac:dyDescent="0.2">
      <c r="A368" s="110"/>
      <c r="B368" s="111"/>
      <c r="C368" s="112"/>
      <c r="D368" s="112"/>
      <c r="E368" s="112"/>
      <c r="F368" s="112"/>
      <c r="G368" s="113"/>
      <c r="H368" s="113"/>
    </row>
    <row r="369" spans="1:8" s="25" customFormat="1" x14ac:dyDescent="0.2">
      <c r="A369" s="110"/>
      <c r="B369" s="111"/>
      <c r="C369" s="112"/>
      <c r="D369" s="112"/>
      <c r="E369" s="112"/>
      <c r="F369" s="112"/>
      <c r="G369" s="113"/>
      <c r="H369" s="113"/>
    </row>
    <row r="370" spans="1:8" s="25" customFormat="1" x14ac:dyDescent="0.2">
      <c r="A370" s="110"/>
      <c r="B370" s="111"/>
      <c r="C370" s="112"/>
      <c r="D370" s="112"/>
      <c r="E370" s="112"/>
      <c r="F370" s="112"/>
      <c r="G370" s="113"/>
      <c r="H370" s="113"/>
    </row>
    <row r="371" spans="1:8" s="25" customFormat="1" x14ac:dyDescent="0.2">
      <c r="A371" s="110"/>
      <c r="B371" s="111"/>
      <c r="C371" s="112"/>
      <c r="D371" s="112"/>
      <c r="E371" s="112"/>
      <c r="F371" s="112"/>
      <c r="G371" s="113"/>
      <c r="H371" s="113"/>
    </row>
    <row r="372" spans="1:8" s="25" customFormat="1" x14ac:dyDescent="0.2">
      <c r="A372" s="110"/>
      <c r="B372" s="111"/>
      <c r="C372" s="112"/>
      <c r="D372" s="112"/>
      <c r="E372" s="112"/>
      <c r="F372" s="112"/>
      <c r="G372" s="113"/>
      <c r="H372" s="113"/>
    </row>
    <row r="373" spans="1:8" s="25" customFormat="1" x14ac:dyDescent="0.2">
      <c r="A373" s="110"/>
      <c r="B373" s="111"/>
      <c r="C373" s="112"/>
      <c r="D373" s="112"/>
      <c r="E373" s="112"/>
      <c r="F373" s="112"/>
      <c r="G373" s="113"/>
      <c r="H373" s="113"/>
    </row>
    <row r="374" spans="1:8" s="25" customFormat="1" x14ac:dyDescent="0.2">
      <c r="A374" s="110"/>
      <c r="B374" s="111"/>
      <c r="C374" s="112"/>
      <c r="D374" s="112"/>
      <c r="E374" s="112"/>
      <c r="F374" s="112"/>
      <c r="G374" s="113"/>
      <c r="H374" s="113"/>
    </row>
    <row r="375" spans="1:8" s="25" customFormat="1" x14ac:dyDescent="0.2">
      <c r="A375" s="110"/>
      <c r="B375" s="111"/>
      <c r="C375" s="112"/>
      <c r="D375" s="112"/>
      <c r="E375" s="112"/>
      <c r="F375" s="112"/>
      <c r="G375" s="113"/>
      <c r="H375" s="113"/>
    </row>
    <row r="376" spans="1:8" s="25" customFormat="1" x14ac:dyDescent="0.2">
      <c r="A376" s="110"/>
      <c r="B376" s="111"/>
      <c r="C376" s="112"/>
      <c r="D376" s="112"/>
      <c r="E376" s="112"/>
      <c r="F376" s="112"/>
      <c r="G376" s="113"/>
      <c r="H376" s="113"/>
    </row>
    <row r="377" spans="1:8" s="25" customFormat="1" x14ac:dyDescent="0.2">
      <c r="A377" s="110"/>
      <c r="B377" s="111"/>
      <c r="C377" s="112"/>
      <c r="D377" s="112"/>
      <c r="E377" s="112"/>
      <c r="F377" s="112"/>
      <c r="G377" s="113"/>
      <c r="H377" s="113"/>
    </row>
    <row r="378" spans="1:8" s="25" customFormat="1" x14ac:dyDescent="0.2">
      <c r="A378" s="110"/>
      <c r="B378" s="111"/>
      <c r="C378" s="112"/>
      <c r="D378" s="112"/>
      <c r="E378" s="112"/>
      <c r="F378" s="112"/>
      <c r="G378" s="113"/>
      <c r="H378" s="113"/>
    </row>
    <row r="379" spans="1:8" s="25" customFormat="1" x14ac:dyDescent="0.2">
      <c r="A379" s="110"/>
      <c r="B379" s="111"/>
      <c r="C379" s="112"/>
      <c r="D379" s="112"/>
      <c r="E379" s="112"/>
      <c r="F379" s="112"/>
      <c r="G379" s="113"/>
      <c r="H379" s="113"/>
    </row>
    <row r="380" spans="1:8" s="25" customFormat="1" x14ac:dyDescent="0.2">
      <c r="A380" s="110"/>
      <c r="B380" s="111"/>
      <c r="C380" s="112"/>
      <c r="D380" s="112"/>
      <c r="E380" s="112"/>
      <c r="F380" s="112"/>
      <c r="G380" s="113"/>
      <c r="H380" s="113"/>
    </row>
    <row r="381" spans="1:8" s="25" customFormat="1" x14ac:dyDescent="0.2">
      <c r="A381" s="110"/>
      <c r="B381" s="111"/>
      <c r="C381" s="112"/>
      <c r="D381" s="112"/>
      <c r="E381" s="112"/>
      <c r="F381" s="112"/>
      <c r="G381" s="113"/>
      <c r="H381" s="113"/>
    </row>
    <row r="382" spans="1:8" s="25" customFormat="1" x14ac:dyDescent="0.2">
      <c r="A382" s="110"/>
      <c r="B382" s="111"/>
      <c r="C382" s="112"/>
      <c r="D382" s="112"/>
      <c r="E382" s="112"/>
      <c r="F382" s="112"/>
      <c r="G382" s="113"/>
      <c r="H382" s="113"/>
    </row>
    <row r="383" spans="1:8" s="25" customFormat="1" x14ac:dyDescent="0.2">
      <c r="A383" s="110"/>
      <c r="B383" s="111"/>
      <c r="C383" s="112"/>
      <c r="D383" s="112"/>
      <c r="E383" s="112"/>
      <c r="F383" s="112"/>
      <c r="G383" s="113"/>
      <c r="H383" s="113"/>
    </row>
    <row r="384" spans="1:8" s="25" customFormat="1" x14ac:dyDescent="0.2">
      <c r="A384" s="110"/>
      <c r="B384" s="111"/>
      <c r="C384" s="112"/>
      <c r="D384" s="112"/>
      <c r="E384" s="112"/>
      <c r="F384" s="112"/>
      <c r="G384" s="113"/>
      <c r="H384" s="113"/>
    </row>
    <row r="385" spans="1:8" s="25" customFormat="1" x14ac:dyDescent="0.2">
      <c r="A385" s="110"/>
      <c r="B385" s="111"/>
      <c r="C385" s="112"/>
      <c r="D385" s="112"/>
      <c r="E385" s="112"/>
      <c r="F385" s="112"/>
      <c r="G385" s="113"/>
      <c r="H385" s="113"/>
    </row>
    <row r="386" spans="1:8" s="25" customFormat="1" x14ac:dyDescent="0.2">
      <c r="A386" s="110"/>
      <c r="B386" s="111"/>
      <c r="C386" s="112"/>
      <c r="D386" s="112"/>
      <c r="E386" s="112"/>
      <c r="F386" s="112"/>
      <c r="G386" s="113"/>
      <c r="H386" s="113"/>
    </row>
    <row r="387" spans="1:8" s="25" customFormat="1" x14ac:dyDescent="0.2">
      <c r="A387" s="110"/>
      <c r="B387" s="111"/>
      <c r="C387" s="112"/>
      <c r="D387" s="112"/>
      <c r="E387" s="112"/>
      <c r="F387" s="112"/>
      <c r="G387" s="113"/>
      <c r="H387" s="113"/>
    </row>
    <row r="388" spans="1:8" s="25" customFormat="1" x14ac:dyDescent="0.2">
      <c r="A388" s="110"/>
      <c r="B388" s="111"/>
      <c r="C388" s="112"/>
      <c r="D388" s="112"/>
      <c r="E388" s="112"/>
      <c r="F388" s="112"/>
      <c r="G388" s="113"/>
      <c r="H388" s="113"/>
    </row>
    <row r="389" spans="1:8" s="25" customFormat="1" x14ac:dyDescent="0.2">
      <c r="A389" s="110"/>
      <c r="B389" s="111"/>
      <c r="C389" s="112"/>
      <c r="D389" s="112"/>
      <c r="E389" s="112"/>
      <c r="F389" s="112"/>
      <c r="G389" s="113"/>
      <c r="H389" s="113"/>
    </row>
    <row r="390" spans="1:8" s="25" customFormat="1" x14ac:dyDescent="0.2">
      <c r="A390" s="110"/>
      <c r="B390" s="111"/>
      <c r="C390" s="112"/>
      <c r="D390" s="112"/>
      <c r="E390" s="112"/>
      <c r="F390" s="112"/>
      <c r="G390" s="113"/>
      <c r="H390" s="113"/>
    </row>
    <row r="391" spans="1:8" s="25" customFormat="1" x14ac:dyDescent="0.2">
      <c r="A391" s="110"/>
      <c r="B391" s="111"/>
      <c r="C391" s="112"/>
      <c r="D391" s="112"/>
      <c r="E391" s="112"/>
      <c r="F391" s="112"/>
      <c r="G391" s="113"/>
      <c r="H391" s="113"/>
    </row>
    <row r="392" spans="1:8" s="25" customFormat="1" x14ac:dyDescent="0.2">
      <c r="A392" s="110"/>
      <c r="B392" s="111"/>
      <c r="C392" s="112"/>
      <c r="D392" s="112"/>
      <c r="E392" s="112"/>
      <c r="F392" s="112"/>
      <c r="G392" s="113"/>
      <c r="H392" s="113"/>
    </row>
    <row r="393" spans="1:8" s="25" customFormat="1" x14ac:dyDescent="0.2">
      <c r="A393" s="110"/>
      <c r="B393" s="111"/>
      <c r="C393" s="112"/>
      <c r="D393" s="112"/>
      <c r="E393" s="112"/>
      <c r="F393" s="112"/>
      <c r="G393" s="113"/>
      <c r="H393" s="113"/>
    </row>
    <row r="394" spans="1:8" s="25" customFormat="1" x14ac:dyDescent="0.2">
      <c r="A394" s="110"/>
      <c r="B394" s="111"/>
      <c r="C394" s="112"/>
      <c r="D394" s="112"/>
      <c r="E394" s="112"/>
      <c r="F394" s="112"/>
      <c r="G394" s="113"/>
      <c r="H394" s="113"/>
    </row>
    <row r="395" spans="1:8" s="25" customFormat="1" x14ac:dyDescent="0.2">
      <c r="A395" s="110"/>
      <c r="B395" s="111"/>
      <c r="C395" s="112"/>
      <c r="D395" s="112"/>
      <c r="E395" s="112"/>
      <c r="F395" s="112"/>
      <c r="G395" s="113"/>
      <c r="H395" s="113"/>
    </row>
    <row r="396" spans="1:8" s="25" customFormat="1" x14ac:dyDescent="0.2">
      <c r="A396" s="110"/>
      <c r="B396" s="111"/>
      <c r="C396" s="112"/>
      <c r="D396" s="112"/>
      <c r="E396" s="112"/>
      <c r="F396" s="112"/>
      <c r="G396" s="113"/>
      <c r="H396" s="113"/>
    </row>
    <row r="397" spans="1:8" s="25" customFormat="1" x14ac:dyDescent="0.2">
      <c r="A397" s="110"/>
      <c r="B397" s="111"/>
      <c r="C397" s="112"/>
      <c r="D397" s="112"/>
      <c r="E397" s="112"/>
      <c r="F397" s="112"/>
      <c r="G397" s="113"/>
      <c r="H397" s="113"/>
    </row>
    <row r="398" spans="1:8" s="25" customFormat="1" x14ac:dyDescent="0.2">
      <c r="A398" s="110"/>
      <c r="B398" s="111"/>
      <c r="C398" s="112"/>
      <c r="D398" s="112"/>
      <c r="E398" s="112"/>
      <c r="F398" s="112"/>
      <c r="G398" s="113"/>
      <c r="H398" s="113"/>
    </row>
    <row r="399" spans="1:8" s="25" customFormat="1" x14ac:dyDescent="0.2">
      <c r="A399" s="110"/>
      <c r="B399" s="111"/>
      <c r="C399" s="112"/>
      <c r="D399" s="112"/>
      <c r="E399" s="112"/>
      <c r="F399" s="112"/>
      <c r="G399" s="113"/>
      <c r="H399" s="113"/>
    </row>
    <row r="400" spans="1:8" s="25" customFormat="1" x14ac:dyDescent="0.2">
      <c r="A400" s="110"/>
      <c r="B400" s="111"/>
      <c r="C400" s="112"/>
      <c r="D400" s="112"/>
      <c r="E400" s="112"/>
      <c r="F400" s="112"/>
      <c r="G400" s="113"/>
      <c r="H400" s="113"/>
    </row>
    <row r="401" spans="1:8" s="25" customFormat="1" x14ac:dyDescent="0.2">
      <c r="A401" s="110"/>
      <c r="B401" s="111"/>
      <c r="C401" s="112"/>
      <c r="D401" s="112"/>
      <c r="E401" s="112"/>
      <c r="F401" s="112"/>
      <c r="G401" s="113"/>
      <c r="H401" s="113"/>
    </row>
    <row r="402" spans="1:8" s="25" customFormat="1" x14ac:dyDescent="0.2">
      <c r="A402" s="110"/>
      <c r="B402" s="111"/>
      <c r="C402" s="112"/>
      <c r="D402" s="112"/>
      <c r="E402" s="112"/>
      <c r="F402" s="112"/>
      <c r="G402" s="113"/>
      <c r="H402" s="113"/>
    </row>
    <row r="403" spans="1:8" s="25" customFormat="1" x14ac:dyDescent="0.2">
      <c r="A403" s="110"/>
      <c r="B403" s="111"/>
      <c r="C403" s="112"/>
      <c r="D403" s="112"/>
      <c r="E403" s="112"/>
      <c r="F403" s="112"/>
      <c r="G403" s="113"/>
      <c r="H403" s="113"/>
    </row>
    <row r="404" spans="1:8" s="25" customFormat="1" x14ac:dyDescent="0.2">
      <c r="A404" s="110"/>
      <c r="B404" s="111"/>
      <c r="C404" s="112"/>
      <c r="D404" s="112"/>
      <c r="E404" s="112"/>
      <c r="F404" s="112"/>
      <c r="G404" s="113"/>
      <c r="H404" s="113"/>
    </row>
    <row r="405" spans="1:8" s="25" customFormat="1" x14ac:dyDescent="0.2">
      <c r="A405" s="110"/>
      <c r="B405" s="111"/>
      <c r="C405" s="112"/>
      <c r="D405" s="112"/>
      <c r="E405" s="112"/>
      <c r="F405" s="112"/>
      <c r="G405" s="113"/>
      <c r="H405" s="113"/>
    </row>
    <row r="406" spans="1:8" s="25" customFormat="1" x14ac:dyDescent="0.2">
      <c r="A406" s="110"/>
      <c r="B406" s="111"/>
      <c r="C406" s="112"/>
      <c r="D406" s="112"/>
      <c r="E406" s="112"/>
      <c r="F406" s="112"/>
      <c r="G406" s="113"/>
      <c r="H406" s="113"/>
    </row>
    <row r="407" spans="1:8" s="25" customFormat="1" x14ac:dyDescent="0.2">
      <c r="A407" s="110"/>
      <c r="B407" s="111"/>
      <c r="C407" s="112"/>
      <c r="D407" s="112"/>
      <c r="E407" s="112"/>
      <c r="F407" s="112"/>
      <c r="G407" s="113"/>
      <c r="H407" s="113"/>
    </row>
    <row r="408" spans="1:8" s="25" customFormat="1" x14ac:dyDescent="0.2">
      <c r="A408" s="110"/>
      <c r="B408" s="111"/>
      <c r="C408" s="112"/>
      <c r="D408" s="112"/>
      <c r="E408" s="112"/>
      <c r="F408" s="112"/>
      <c r="G408" s="113"/>
      <c r="H408" s="113"/>
    </row>
    <row r="409" spans="1:8" s="25" customFormat="1" x14ac:dyDescent="0.2">
      <c r="A409" s="110"/>
      <c r="B409" s="111"/>
      <c r="C409" s="112"/>
      <c r="D409" s="112"/>
      <c r="E409" s="112"/>
      <c r="F409" s="112"/>
      <c r="G409" s="113"/>
      <c r="H409" s="113"/>
    </row>
    <row r="410" spans="1:8" s="25" customFormat="1" x14ac:dyDescent="0.2">
      <c r="A410" s="110"/>
      <c r="B410" s="111"/>
      <c r="C410" s="112"/>
      <c r="D410" s="112"/>
      <c r="E410" s="112"/>
      <c r="F410" s="112"/>
      <c r="G410" s="113"/>
      <c r="H410" s="113"/>
    </row>
    <row r="411" spans="1:8" s="25" customFormat="1" x14ac:dyDescent="0.2">
      <c r="A411" s="110"/>
      <c r="B411" s="111"/>
      <c r="C411" s="112"/>
      <c r="D411" s="112"/>
      <c r="E411" s="112"/>
      <c r="F411" s="112"/>
      <c r="G411" s="113"/>
      <c r="H411" s="113"/>
    </row>
    <row r="412" spans="1:8" s="25" customFormat="1" x14ac:dyDescent="0.2">
      <c r="A412" s="110"/>
      <c r="B412" s="111"/>
      <c r="C412" s="112"/>
      <c r="D412" s="112"/>
      <c r="E412" s="112"/>
      <c r="F412" s="112"/>
      <c r="G412" s="113"/>
      <c r="H412" s="113"/>
    </row>
    <row r="413" spans="1:8" s="25" customFormat="1" x14ac:dyDescent="0.2">
      <c r="A413" s="110"/>
      <c r="B413" s="111"/>
      <c r="C413" s="112"/>
      <c r="D413" s="112"/>
      <c r="E413" s="112"/>
      <c r="F413" s="112"/>
      <c r="G413" s="113"/>
      <c r="H413" s="113"/>
    </row>
    <row r="414" spans="1:8" s="25" customFormat="1" x14ac:dyDescent="0.2">
      <c r="A414" s="110"/>
      <c r="B414" s="111"/>
      <c r="C414" s="112"/>
      <c r="D414" s="112"/>
      <c r="E414" s="112"/>
      <c r="F414" s="112"/>
      <c r="G414" s="113"/>
      <c r="H414" s="113"/>
    </row>
    <row r="415" spans="1:8" s="25" customFormat="1" x14ac:dyDescent="0.2">
      <c r="A415" s="110"/>
      <c r="B415" s="111"/>
      <c r="C415" s="112"/>
      <c r="D415" s="112"/>
      <c r="E415" s="112"/>
      <c r="F415" s="112"/>
      <c r="G415" s="113"/>
      <c r="H415" s="113"/>
    </row>
    <row r="416" spans="1:8" s="25" customFormat="1" x14ac:dyDescent="0.2">
      <c r="A416" s="110"/>
      <c r="B416" s="111"/>
      <c r="C416" s="112"/>
      <c r="D416" s="112"/>
      <c r="E416" s="112"/>
      <c r="F416" s="112"/>
      <c r="G416" s="113"/>
      <c r="H416" s="113"/>
    </row>
    <row r="417" spans="1:8" s="25" customFormat="1" x14ac:dyDescent="0.2">
      <c r="A417" s="110"/>
      <c r="B417" s="111"/>
      <c r="C417" s="112"/>
      <c r="D417" s="112"/>
      <c r="E417" s="112"/>
      <c r="F417" s="112"/>
      <c r="G417" s="113"/>
      <c r="H417" s="113"/>
    </row>
    <row r="418" spans="1:8" s="25" customFormat="1" x14ac:dyDescent="0.2">
      <c r="A418" s="110"/>
      <c r="B418" s="111"/>
      <c r="C418" s="112"/>
      <c r="D418" s="112"/>
      <c r="E418" s="112"/>
      <c r="F418" s="112"/>
      <c r="G418" s="113"/>
      <c r="H418" s="113"/>
    </row>
    <row r="419" spans="1:8" s="25" customFormat="1" x14ac:dyDescent="0.2">
      <c r="A419" s="110"/>
      <c r="B419" s="111"/>
      <c r="C419" s="112"/>
      <c r="D419" s="112"/>
      <c r="E419" s="112"/>
      <c r="F419" s="112"/>
      <c r="G419" s="113"/>
      <c r="H419" s="113"/>
    </row>
    <row r="420" spans="1:8" s="25" customFormat="1" x14ac:dyDescent="0.2">
      <c r="A420" s="110"/>
      <c r="B420" s="111"/>
      <c r="C420" s="112"/>
      <c r="D420" s="112"/>
      <c r="E420" s="112"/>
      <c r="F420" s="112"/>
      <c r="G420" s="113"/>
      <c r="H420" s="113"/>
    </row>
    <row r="421" spans="1:8" s="25" customFormat="1" x14ac:dyDescent="0.2">
      <c r="A421" s="110"/>
      <c r="B421" s="111"/>
      <c r="C421" s="112"/>
      <c r="D421" s="112"/>
      <c r="E421" s="112"/>
      <c r="F421" s="112"/>
      <c r="G421" s="113"/>
      <c r="H421" s="113"/>
    </row>
    <row r="422" spans="1:8" s="25" customFormat="1" x14ac:dyDescent="0.2">
      <c r="A422" s="110"/>
      <c r="B422" s="111"/>
      <c r="C422" s="112"/>
      <c r="D422" s="112"/>
      <c r="E422" s="112"/>
      <c r="F422" s="112"/>
      <c r="G422" s="113"/>
      <c r="H422" s="113"/>
    </row>
    <row r="423" spans="1:8" s="25" customFormat="1" x14ac:dyDescent="0.2">
      <c r="A423" s="110"/>
      <c r="B423" s="111"/>
      <c r="C423" s="112"/>
      <c r="D423" s="112"/>
      <c r="E423" s="112"/>
      <c r="F423" s="112"/>
      <c r="G423" s="113"/>
      <c r="H423" s="113"/>
    </row>
    <row r="424" spans="1:8" s="25" customFormat="1" x14ac:dyDescent="0.2">
      <c r="A424" s="110"/>
      <c r="B424" s="111"/>
      <c r="C424" s="112"/>
      <c r="D424" s="112"/>
      <c r="E424" s="112"/>
      <c r="F424" s="112"/>
      <c r="G424" s="113"/>
      <c r="H424" s="113"/>
    </row>
    <row r="425" spans="1:8" s="25" customFormat="1" x14ac:dyDescent="0.2">
      <c r="A425" s="110"/>
      <c r="B425" s="111"/>
      <c r="C425" s="112"/>
      <c r="D425" s="112"/>
      <c r="E425" s="112"/>
      <c r="F425" s="112"/>
      <c r="G425" s="113"/>
      <c r="H425" s="113"/>
    </row>
    <row r="426" spans="1:8" s="25" customFormat="1" x14ac:dyDescent="0.2">
      <c r="A426" s="110"/>
      <c r="B426" s="111"/>
      <c r="C426" s="112"/>
      <c r="D426" s="112"/>
      <c r="E426" s="112"/>
      <c r="F426" s="112"/>
      <c r="G426" s="113"/>
      <c r="H426" s="113"/>
    </row>
    <row r="427" spans="1:8" s="25" customFormat="1" x14ac:dyDescent="0.2">
      <c r="A427" s="110"/>
      <c r="B427" s="111"/>
      <c r="C427" s="112"/>
      <c r="D427" s="112"/>
      <c r="E427" s="112"/>
      <c r="F427" s="112"/>
      <c r="G427" s="113"/>
      <c r="H427" s="113"/>
    </row>
    <row r="428" spans="1:8" s="25" customFormat="1" x14ac:dyDescent="0.2">
      <c r="A428" s="110"/>
      <c r="B428" s="111"/>
      <c r="C428" s="112"/>
      <c r="D428" s="112"/>
      <c r="E428" s="112"/>
      <c r="F428" s="112"/>
      <c r="G428" s="113"/>
      <c r="H428" s="113"/>
    </row>
    <row r="429" spans="1:8" s="25" customFormat="1" x14ac:dyDescent="0.2">
      <c r="A429" s="110"/>
      <c r="B429" s="111"/>
      <c r="C429" s="112"/>
      <c r="D429" s="112"/>
      <c r="E429" s="112"/>
      <c r="F429" s="112"/>
      <c r="G429" s="113"/>
      <c r="H429" s="113"/>
    </row>
    <row r="430" spans="1:8" s="25" customFormat="1" x14ac:dyDescent="0.2">
      <c r="A430" s="110"/>
      <c r="B430" s="111"/>
      <c r="C430" s="112"/>
      <c r="D430" s="112"/>
      <c r="E430" s="112"/>
      <c r="F430" s="112"/>
      <c r="G430" s="113"/>
      <c r="H430" s="113"/>
    </row>
    <row r="431" spans="1:8" s="25" customFormat="1" x14ac:dyDescent="0.2">
      <c r="A431" s="110"/>
      <c r="B431" s="111"/>
      <c r="C431" s="112"/>
      <c r="D431" s="112"/>
      <c r="E431" s="112"/>
      <c r="F431" s="112"/>
      <c r="G431" s="113"/>
      <c r="H431" s="113"/>
    </row>
    <row r="432" spans="1:8" s="25" customFormat="1" x14ac:dyDescent="0.2">
      <c r="A432" s="110"/>
      <c r="B432" s="111"/>
      <c r="C432" s="112"/>
      <c r="D432" s="112"/>
      <c r="E432" s="112"/>
      <c r="F432" s="112"/>
      <c r="G432" s="113"/>
      <c r="H432" s="113"/>
    </row>
    <row r="433" spans="1:8" s="25" customFormat="1" x14ac:dyDescent="0.2">
      <c r="A433" s="110"/>
      <c r="B433" s="111"/>
      <c r="C433" s="112"/>
      <c r="D433" s="112"/>
      <c r="E433" s="112"/>
      <c r="F433" s="112"/>
      <c r="G433" s="113"/>
      <c r="H433" s="113"/>
    </row>
    <row r="434" spans="1:8" s="25" customFormat="1" x14ac:dyDescent="0.2">
      <c r="A434" s="110"/>
      <c r="B434" s="111"/>
      <c r="C434" s="112"/>
      <c r="D434" s="112"/>
      <c r="E434" s="112"/>
      <c r="F434" s="112"/>
      <c r="G434" s="113"/>
      <c r="H434" s="113"/>
    </row>
    <row r="435" spans="1:8" s="25" customFormat="1" x14ac:dyDescent="0.2">
      <c r="A435" s="110"/>
      <c r="B435" s="111"/>
      <c r="C435" s="112"/>
      <c r="D435" s="112"/>
      <c r="E435" s="112"/>
      <c r="F435" s="112"/>
      <c r="G435" s="113"/>
      <c r="H435" s="113"/>
    </row>
    <row r="436" spans="1:8" s="25" customFormat="1" x14ac:dyDescent="0.2">
      <c r="A436" s="110"/>
      <c r="B436" s="111"/>
      <c r="C436" s="112"/>
      <c r="D436" s="112"/>
      <c r="E436" s="112"/>
      <c r="F436" s="112"/>
      <c r="G436" s="113"/>
      <c r="H436" s="113"/>
    </row>
    <row r="437" spans="1:8" s="25" customFormat="1" x14ac:dyDescent="0.2">
      <c r="A437" s="110"/>
      <c r="B437" s="111"/>
      <c r="C437" s="112"/>
      <c r="D437" s="112"/>
      <c r="E437" s="112"/>
      <c r="F437" s="112"/>
      <c r="G437" s="113"/>
      <c r="H437" s="113"/>
    </row>
    <row r="438" spans="1:8" s="25" customFormat="1" x14ac:dyDescent="0.2">
      <c r="A438" s="110"/>
      <c r="B438" s="111"/>
      <c r="C438" s="112"/>
      <c r="D438" s="112"/>
      <c r="E438" s="112"/>
      <c r="F438" s="112"/>
      <c r="G438" s="113"/>
      <c r="H438" s="113"/>
    </row>
    <row r="439" spans="1:8" s="25" customFormat="1" x14ac:dyDescent="0.2">
      <c r="A439" s="110"/>
      <c r="B439" s="111"/>
      <c r="C439" s="112"/>
      <c r="D439" s="112"/>
      <c r="E439" s="112"/>
      <c r="F439" s="112"/>
      <c r="G439" s="113"/>
      <c r="H439" s="113"/>
    </row>
    <row r="440" spans="1:8" s="25" customFormat="1" x14ac:dyDescent="0.2">
      <c r="A440" s="110"/>
      <c r="B440" s="111"/>
      <c r="C440" s="112"/>
      <c r="D440" s="112"/>
      <c r="E440" s="112"/>
      <c r="F440" s="112"/>
      <c r="G440" s="113"/>
      <c r="H440" s="113"/>
    </row>
    <row r="441" spans="1:8" s="25" customFormat="1" x14ac:dyDescent="0.2">
      <c r="A441" s="110"/>
      <c r="B441" s="111"/>
      <c r="C441" s="112"/>
      <c r="D441" s="112"/>
      <c r="E441" s="112"/>
      <c r="F441" s="112"/>
      <c r="G441" s="113"/>
      <c r="H441" s="113"/>
    </row>
    <row r="442" spans="1:8" s="25" customFormat="1" x14ac:dyDescent="0.2">
      <c r="A442" s="110"/>
      <c r="B442" s="111"/>
      <c r="C442" s="112"/>
      <c r="D442" s="112"/>
      <c r="E442" s="112"/>
      <c r="F442" s="112"/>
      <c r="G442" s="113"/>
      <c r="H442" s="113"/>
    </row>
    <row r="443" spans="1:8" s="25" customFormat="1" x14ac:dyDescent="0.2">
      <c r="A443" s="110"/>
      <c r="B443" s="111"/>
      <c r="C443" s="112"/>
      <c r="D443" s="112"/>
      <c r="E443" s="112"/>
      <c r="F443" s="112"/>
      <c r="G443" s="113"/>
      <c r="H443" s="113"/>
    </row>
    <row r="444" spans="1:8" s="25" customFormat="1" x14ac:dyDescent="0.2">
      <c r="A444" s="110"/>
      <c r="B444" s="111"/>
      <c r="C444" s="112"/>
      <c r="D444" s="112"/>
      <c r="E444" s="112"/>
      <c r="F444" s="112"/>
      <c r="G444" s="113"/>
      <c r="H444" s="113"/>
    </row>
    <row r="445" spans="1:8" s="25" customFormat="1" x14ac:dyDescent="0.2">
      <c r="A445" s="110"/>
      <c r="B445" s="111"/>
      <c r="C445" s="112"/>
      <c r="D445" s="112"/>
      <c r="E445" s="112"/>
      <c r="F445" s="112"/>
      <c r="G445" s="113"/>
      <c r="H445" s="113"/>
    </row>
    <row r="446" spans="1:8" s="25" customFormat="1" x14ac:dyDescent="0.2">
      <c r="A446" s="110"/>
      <c r="B446" s="111"/>
      <c r="C446" s="112"/>
      <c r="D446" s="112"/>
      <c r="E446" s="112"/>
      <c r="F446" s="112"/>
      <c r="G446" s="113"/>
      <c r="H446" s="113"/>
    </row>
    <row r="447" spans="1:8" s="25" customFormat="1" x14ac:dyDescent="0.2">
      <c r="A447" s="110"/>
      <c r="B447" s="111"/>
      <c r="C447" s="112"/>
      <c r="D447" s="112"/>
      <c r="E447" s="112"/>
      <c r="F447" s="112"/>
      <c r="G447" s="113"/>
      <c r="H447" s="113"/>
    </row>
    <row r="448" spans="1:8" s="25" customFormat="1" x14ac:dyDescent="0.2">
      <c r="A448" s="110"/>
      <c r="B448" s="111"/>
      <c r="C448" s="112"/>
      <c r="D448" s="112"/>
      <c r="E448" s="112"/>
      <c r="F448" s="112"/>
      <c r="G448" s="113"/>
      <c r="H448" s="113"/>
    </row>
    <row r="449" spans="1:8" s="25" customFormat="1" x14ac:dyDescent="0.2">
      <c r="A449" s="110"/>
      <c r="B449" s="111"/>
      <c r="C449" s="112"/>
      <c r="D449" s="112"/>
      <c r="E449" s="112"/>
      <c r="F449" s="112"/>
      <c r="G449" s="113"/>
      <c r="H449" s="113"/>
    </row>
    <row r="450" spans="1:8" s="25" customFormat="1" x14ac:dyDescent="0.2">
      <c r="A450" s="110"/>
      <c r="B450" s="111"/>
      <c r="C450" s="112"/>
      <c r="D450" s="112"/>
      <c r="E450" s="112"/>
      <c r="F450" s="112"/>
      <c r="G450" s="113"/>
      <c r="H450" s="113"/>
    </row>
    <row r="451" spans="1:8" s="25" customFormat="1" x14ac:dyDescent="0.2">
      <c r="A451" s="110"/>
      <c r="B451" s="111"/>
      <c r="C451" s="112"/>
      <c r="D451" s="112"/>
      <c r="E451" s="112"/>
      <c r="F451" s="112"/>
      <c r="G451" s="113"/>
      <c r="H451" s="113"/>
    </row>
  </sheetData>
  <mergeCells count="46">
    <mergeCell ref="B6:F6"/>
    <mergeCell ref="A1:L1"/>
    <mergeCell ref="A2:L2"/>
    <mergeCell ref="A3:A4"/>
    <mergeCell ref="B3:F4"/>
    <mergeCell ref="H3:K3"/>
    <mergeCell ref="L3:L4"/>
    <mergeCell ref="B5:F5"/>
    <mergeCell ref="B7:F7"/>
    <mergeCell ref="I11:K11"/>
    <mergeCell ref="B12:F12"/>
    <mergeCell ref="B20:F20"/>
    <mergeCell ref="B8:F8"/>
    <mergeCell ref="B14:F14"/>
    <mergeCell ref="B19:F19"/>
    <mergeCell ref="B13:F13"/>
    <mergeCell ref="B15:F15"/>
    <mergeCell ref="I16:K16"/>
    <mergeCell ref="B17:F17"/>
    <mergeCell ref="B18:F18"/>
    <mergeCell ref="I21:K21"/>
    <mergeCell ref="I27:K27"/>
    <mergeCell ref="B28:F28"/>
    <mergeCell ref="B25:F25"/>
    <mergeCell ref="B26:F26"/>
    <mergeCell ref="B24:F24"/>
    <mergeCell ref="B44:F44"/>
    <mergeCell ref="I46:K46"/>
    <mergeCell ref="B37:F37"/>
    <mergeCell ref="I38:K38"/>
    <mergeCell ref="B39:F39"/>
    <mergeCell ref="B40:F40"/>
    <mergeCell ref="B41:F41"/>
    <mergeCell ref="I42:K42"/>
    <mergeCell ref="B45:F45"/>
    <mergeCell ref="I35:K35"/>
    <mergeCell ref="B36:F36"/>
    <mergeCell ref="B22:F22"/>
    <mergeCell ref="B23:F23"/>
    <mergeCell ref="B43:F43"/>
    <mergeCell ref="B32:F32"/>
    <mergeCell ref="B33:F33"/>
    <mergeCell ref="B34:F34"/>
    <mergeCell ref="B30:F30"/>
    <mergeCell ref="B31:F31"/>
    <mergeCell ref="B29:F29"/>
  </mergeCells>
  <printOptions horizontalCentered="1"/>
  <pageMargins left="0.5" right="0.5" top="0.5" bottom="0.5" header="0.25" footer="0.25"/>
  <pageSetup paperSize="9" scale="42" orientation="portrait" r:id="rId1"/>
  <headerFooter>
    <oddFooter>&amp;C&amp;A</oddFooter>
  </headerFooter>
  <colBreaks count="1" manualBreakCount="1">
    <brk id="13" max="96"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O438"/>
  <sheetViews>
    <sheetView workbookViewId="0"/>
  </sheetViews>
  <sheetFormatPr defaultColWidth="9.140625" defaultRowHeight="15" x14ac:dyDescent="0.25"/>
  <cols>
    <col min="1" max="1" width="22.5703125" style="20" customWidth="1"/>
    <col min="2" max="2" width="18.42578125" style="20" customWidth="1"/>
    <col min="3" max="3" width="17.85546875" style="20" customWidth="1"/>
    <col min="4" max="4" width="13.85546875" style="20" customWidth="1"/>
    <col min="5" max="5" width="16.5703125" style="21" customWidth="1"/>
    <col min="6" max="6" width="9.140625" style="20"/>
    <col min="7" max="7" width="13.28515625" style="20" bestFit="1" customWidth="1"/>
    <col min="8" max="8" width="9.140625" style="20"/>
    <col min="9" max="9" width="14.28515625" style="21" bestFit="1" customWidth="1"/>
    <col min="10" max="12" width="9.140625" style="20"/>
    <col min="13" max="13" width="11.140625" style="20" customWidth="1"/>
    <col min="14" max="14" width="9.140625" style="20"/>
    <col min="15" max="15" width="9.85546875" style="20" customWidth="1"/>
    <col min="16" max="16" width="7.140625" style="20" customWidth="1"/>
    <col min="17" max="17" width="18.85546875" style="20" customWidth="1"/>
    <col min="18" max="18" width="15.28515625" style="20" customWidth="1"/>
    <col min="19" max="19" width="15.140625" style="20" customWidth="1"/>
    <col min="20" max="20" width="14" style="20" bestFit="1" customWidth="1"/>
    <col min="21" max="21" width="16" style="20" customWidth="1"/>
    <col min="22" max="22" width="19.140625" style="20" customWidth="1"/>
    <col min="23" max="16384" width="9.140625" style="20"/>
  </cols>
  <sheetData>
    <row r="1" spans="1:15" s="78" customFormat="1" x14ac:dyDescent="0.25">
      <c r="A1" s="77" t="s">
        <v>331</v>
      </c>
      <c r="E1" s="79"/>
      <c r="I1" s="79"/>
    </row>
    <row r="2" spans="1:15" s="78" customFormat="1" x14ac:dyDescent="0.25">
      <c r="A2" s="78" t="s">
        <v>332</v>
      </c>
      <c r="E2" s="79"/>
      <c r="I2" s="79"/>
    </row>
    <row r="3" spans="1:15" s="78" customFormat="1" x14ac:dyDescent="0.25">
      <c r="A3" s="78" t="s">
        <v>333</v>
      </c>
      <c r="C3" s="78">
        <v>0</v>
      </c>
      <c r="E3" s="79"/>
      <c r="I3" s="79"/>
    </row>
    <row r="4" spans="1:15" s="78" customFormat="1" x14ac:dyDescent="0.25">
      <c r="A4" s="78" t="s">
        <v>88</v>
      </c>
      <c r="C4" s="80">
        <f>'Summary sheet '!D8</f>
        <v>8256.86</v>
      </c>
      <c r="E4" s="79"/>
      <c r="I4" s="79"/>
    </row>
    <row r="5" spans="1:15" s="78" customFormat="1" x14ac:dyDescent="0.25">
      <c r="A5" s="78" t="s">
        <v>98</v>
      </c>
      <c r="C5" s="80">
        <f>'Summary sheet '!D9</f>
        <v>3705</v>
      </c>
      <c r="E5" s="79"/>
      <c r="I5" s="79"/>
    </row>
    <row r="6" spans="1:15" s="78" customFormat="1" x14ac:dyDescent="0.25">
      <c r="A6" s="78" t="s">
        <v>334</v>
      </c>
      <c r="C6" s="80">
        <f>'Summary sheet '!D10</f>
        <v>340</v>
      </c>
      <c r="E6" s="79"/>
      <c r="I6" s="79"/>
    </row>
    <row r="7" spans="1:15" s="78" customFormat="1" ht="60" customHeight="1" x14ac:dyDescent="0.25">
      <c r="A7" s="912" t="s">
        <v>335</v>
      </c>
      <c r="B7" s="912"/>
      <c r="C7" s="81">
        <f>SUM(C3:C6)</f>
        <v>12301.86</v>
      </c>
      <c r="E7" s="79"/>
      <c r="I7" s="79"/>
    </row>
    <row r="8" spans="1:15" s="78" customFormat="1" x14ac:dyDescent="0.25">
      <c r="E8" s="79"/>
      <c r="I8" s="79"/>
    </row>
    <row r="9" spans="1:15" s="78" customFormat="1" x14ac:dyDescent="0.25">
      <c r="A9" s="77" t="s">
        <v>336</v>
      </c>
      <c r="C9" s="78">
        <f>'Summary sheet '!D11</f>
        <v>71.25</v>
      </c>
      <c r="E9" s="79"/>
      <c r="I9" s="79"/>
    </row>
    <row r="10" spans="1:15" s="78" customFormat="1" x14ac:dyDescent="0.25">
      <c r="A10" s="78" t="s">
        <v>108</v>
      </c>
      <c r="C10" s="78">
        <f>'Summary sheet '!D15</f>
        <v>0</v>
      </c>
      <c r="E10" s="79"/>
      <c r="I10" s="79"/>
    </row>
    <row r="11" spans="1:15" s="78" customFormat="1" x14ac:dyDescent="0.25">
      <c r="A11" s="78" t="s">
        <v>337</v>
      </c>
      <c r="C11" s="78">
        <f>'Summary sheet '!D12</f>
        <v>0</v>
      </c>
      <c r="E11" s="79"/>
      <c r="I11" s="79"/>
    </row>
    <row r="12" spans="1:15" s="78" customFormat="1" x14ac:dyDescent="0.25">
      <c r="A12" s="77" t="s">
        <v>338</v>
      </c>
      <c r="C12" s="78">
        <f>'Summary sheet '!D14</f>
        <v>55.25</v>
      </c>
      <c r="E12" s="79"/>
      <c r="I12" s="79"/>
    </row>
    <row r="13" spans="1:15" s="78" customFormat="1" x14ac:dyDescent="0.25">
      <c r="A13" s="77" t="s">
        <v>339</v>
      </c>
      <c r="E13" s="79"/>
      <c r="I13" s="79"/>
    </row>
    <row r="14" spans="1:15" s="78" customFormat="1" x14ac:dyDescent="0.25">
      <c r="A14" s="82" t="s">
        <v>340</v>
      </c>
      <c r="B14" s="82"/>
      <c r="C14" s="82">
        <f>SUM(C9:C13)</f>
        <v>126.5</v>
      </c>
      <c r="E14" s="79"/>
      <c r="I14" s="79"/>
    </row>
    <row r="15" spans="1:15" s="78" customFormat="1" x14ac:dyDescent="0.25">
      <c r="A15" s="913" t="s">
        <v>341</v>
      </c>
      <c r="B15" s="913"/>
      <c r="C15" s="82">
        <f>C7+C14</f>
        <v>12428.36</v>
      </c>
      <c r="E15" s="79"/>
      <c r="I15" s="79"/>
    </row>
    <row r="16" spans="1:15" s="83" customFormat="1" ht="30" x14ac:dyDescent="0.2">
      <c r="E16" s="84"/>
      <c r="G16" s="83" t="s">
        <v>342</v>
      </c>
      <c r="I16" s="85" t="s">
        <v>343</v>
      </c>
      <c r="K16" s="83" t="s">
        <v>344</v>
      </c>
      <c r="N16" s="914"/>
      <c r="O16" s="914"/>
    </row>
    <row r="17" spans="1:13" s="78" customFormat="1" x14ac:dyDescent="0.25">
      <c r="A17" s="82" t="s">
        <v>345</v>
      </c>
      <c r="B17" s="82"/>
      <c r="C17" s="105">
        <f>'Summary sheet '!D5</f>
        <v>2424.4</v>
      </c>
      <c r="D17" s="82">
        <v>1250</v>
      </c>
      <c r="E17" s="106">
        <f>C17*D17</f>
        <v>3030500</v>
      </c>
      <c r="F17" s="82"/>
      <c r="G17" s="82">
        <f>E17*0.15</f>
        <v>454575</v>
      </c>
      <c r="H17" s="82"/>
      <c r="I17" s="106">
        <f>E17+G17</f>
        <v>3485075</v>
      </c>
      <c r="J17" s="82"/>
      <c r="K17" s="82">
        <f>I17/C17</f>
        <v>1437.5</v>
      </c>
    </row>
    <row r="18" spans="1:13" s="78" customFormat="1" x14ac:dyDescent="0.25">
      <c r="A18" s="82" t="s">
        <v>346</v>
      </c>
      <c r="B18" s="82"/>
      <c r="C18" s="82">
        <v>0</v>
      </c>
      <c r="D18" s="82">
        <v>1750</v>
      </c>
      <c r="E18" s="106">
        <f>C18*D18</f>
        <v>0</v>
      </c>
      <c r="F18" s="82"/>
      <c r="G18" s="82">
        <f>E18*0.15</f>
        <v>0</v>
      </c>
      <c r="H18" s="82"/>
      <c r="I18" s="106">
        <f>E18+G18</f>
        <v>0</v>
      </c>
      <c r="J18" s="82"/>
      <c r="K18" s="82" t="e">
        <f>I18/C18</f>
        <v>#DIV/0!</v>
      </c>
      <c r="M18" s="82">
        <f>69.75*22</f>
        <v>1534.5</v>
      </c>
    </row>
    <row r="19" spans="1:13" s="78" customFormat="1" x14ac:dyDescent="0.25">
      <c r="A19" s="82"/>
      <c r="B19" s="82"/>
      <c r="C19" s="82"/>
      <c r="D19" s="82"/>
      <c r="E19" s="106">
        <f>SUM(E17:E18)</f>
        <v>3030500</v>
      </c>
      <c r="F19" s="82"/>
      <c r="G19" s="82"/>
      <c r="H19" s="82"/>
      <c r="I19" s="106">
        <v>0</v>
      </c>
      <c r="J19" s="82"/>
      <c r="K19" s="82"/>
    </row>
    <row r="20" spans="1:13" s="78" customFormat="1" x14ac:dyDescent="0.25">
      <c r="A20" s="82"/>
      <c r="B20" s="82"/>
      <c r="C20" s="82"/>
      <c r="D20" s="82"/>
      <c r="E20" s="106"/>
      <c r="F20" s="82"/>
      <c r="G20" s="82"/>
      <c r="H20" s="82"/>
      <c r="I20" s="106"/>
      <c r="J20" s="82"/>
      <c r="K20" s="82"/>
    </row>
    <row r="21" spans="1:13" s="78" customFormat="1" x14ac:dyDescent="0.25">
      <c r="A21" s="78" t="s">
        <v>347</v>
      </c>
      <c r="B21" s="78">
        <f>'Material Sumary Building'!F5</f>
        <v>5371.8517719029232</v>
      </c>
      <c r="C21" s="78">
        <v>1350</v>
      </c>
      <c r="E21" s="79">
        <f>B21*C21</f>
        <v>7251999.8920689467</v>
      </c>
      <c r="I21" s="79"/>
    </row>
    <row r="22" spans="1:13" s="78" customFormat="1" x14ac:dyDescent="0.25">
      <c r="A22" s="78" t="s">
        <v>348</v>
      </c>
      <c r="B22" s="78">
        <f>'Material Sumary Building'!F6/450</f>
        <v>52.248832077538474</v>
      </c>
      <c r="C22" s="78">
        <v>37000</v>
      </c>
      <c r="E22" s="79">
        <f t="shared" ref="E22:E29" si="0">B22*C22</f>
        <v>1933206.7868689236</v>
      </c>
      <c r="I22" s="79"/>
    </row>
    <row r="23" spans="1:13" s="78" customFormat="1" x14ac:dyDescent="0.25">
      <c r="A23" s="78" t="s">
        <v>349</v>
      </c>
      <c r="B23" s="78">
        <f>'Material Sumary Building'!F7/450</f>
        <v>32.267967776889108</v>
      </c>
      <c r="C23" s="78">
        <v>57000</v>
      </c>
      <c r="E23" s="79">
        <f t="shared" si="0"/>
        <v>1839274.1632826792</v>
      </c>
      <c r="I23" s="79"/>
    </row>
    <row r="24" spans="1:13" s="78" customFormat="1" x14ac:dyDescent="0.25">
      <c r="A24" s="78" t="s">
        <v>153</v>
      </c>
      <c r="B24" s="78">
        <f>'Material Sumary Building'!F8</f>
        <v>495963.37968749995</v>
      </c>
      <c r="C24" s="78">
        <v>23</v>
      </c>
      <c r="E24" s="79">
        <f>B24*C24</f>
        <v>11407157.7328125</v>
      </c>
      <c r="I24" s="79"/>
    </row>
    <row r="25" spans="1:13" s="78" customFormat="1" x14ac:dyDescent="0.25">
      <c r="A25" s="77" t="s">
        <v>350</v>
      </c>
      <c r="B25" s="78">
        <f>'Material Sumary Building'!F9</f>
        <v>46.415137796624997</v>
      </c>
      <c r="C25" s="78">
        <v>235000</v>
      </c>
      <c r="E25" s="79">
        <f t="shared" si="0"/>
        <v>10907557.382206874</v>
      </c>
      <c r="G25" s="77"/>
      <c r="I25" s="79"/>
    </row>
    <row r="26" spans="1:13" s="78" customFormat="1" x14ac:dyDescent="0.25">
      <c r="A26" s="78" t="s">
        <v>351</v>
      </c>
      <c r="B26" s="78">
        <f>C15</f>
        <v>12428.36</v>
      </c>
      <c r="C26" s="78">
        <v>570</v>
      </c>
      <c r="E26" s="79">
        <f t="shared" si="0"/>
        <v>7084165.2000000002</v>
      </c>
      <c r="I26" s="79"/>
    </row>
    <row r="27" spans="1:13" s="78" customFormat="1" x14ac:dyDescent="0.25">
      <c r="A27" s="78" t="s">
        <v>352</v>
      </c>
      <c r="B27" s="78">
        <v>1</v>
      </c>
      <c r="C27" s="78">
        <f>C15*220</f>
        <v>2734239.2</v>
      </c>
      <c r="E27" s="79">
        <f t="shared" si="0"/>
        <v>2734239.2</v>
      </c>
      <c r="I27" s="79"/>
    </row>
    <row r="28" spans="1:13" s="78" customFormat="1" ht="105.75" customHeight="1" x14ac:dyDescent="0.25">
      <c r="A28" s="107" t="s">
        <v>353</v>
      </c>
      <c r="B28" s="78">
        <v>1</v>
      </c>
      <c r="C28" s="78">
        <f>C15*120</f>
        <v>1491403.2000000002</v>
      </c>
      <c r="E28" s="79">
        <f t="shared" si="0"/>
        <v>1491403.2000000002</v>
      </c>
      <c r="I28" s="79"/>
    </row>
    <row r="29" spans="1:13" s="78" customFormat="1" ht="105.75" customHeight="1" x14ac:dyDescent="0.25">
      <c r="A29" s="107" t="s">
        <v>354</v>
      </c>
      <c r="B29" s="78">
        <v>0</v>
      </c>
      <c r="C29" s="78">
        <f>98*69.75*10*20</f>
        <v>1367100</v>
      </c>
      <c r="E29" s="79">
        <f t="shared" si="0"/>
        <v>0</v>
      </c>
      <c r="I29" s="79"/>
    </row>
    <row r="30" spans="1:13" s="78" customFormat="1" x14ac:dyDescent="0.25">
      <c r="A30" s="911" t="s">
        <v>355</v>
      </c>
      <c r="B30" s="911"/>
      <c r="C30" s="911"/>
      <c r="E30" s="79">
        <f>SUM(E19:E29)</f>
        <v>47679503.557239935</v>
      </c>
      <c r="I30" s="79"/>
    </row>
    <row r="31" spans="1:13" s="78" customFormat="1" x14ac:dyDescent="0.25">
      <c r="A31" s="911" t="s">
        <v>356</v>
      </c>
      <c r="B31" s="911"/>
      <c r="C31" s="911"/>
      <c r="E31" s="79">
        <f>E19</f>
        <v>3030500</v>
      </c>
      <c r="I31" s="79"/>
    </row>
    <row r="32" spans="1:13" s="78" customFormat="1" x14ac:dyDescent="0.25">
      <c r="A32" s="913" t="s">
        <v>357</v>
      </c>
      <c r="B32" s="913"/>
      <c r="C32" s="913"/>
      <c r="D32" s="82"/>
      <c r="E32" s="106">
        <f>E30-E31</f>
        <v>44649003.557239935</v>
      </c>
      <c r="F32" s="82"/>
      <c r="G32" s="108">
        <f>E32*0.12</f>
        <v>5357880.4268687917</v>
      </c>
      <c r="H32" s="82"/>
      <c r="I32" s="106">
        <f>E32+G32</f>
        <v>50006883.984108724</v>
      </c>
      <c r="J32" s="82"/>
      <c r="K32" s="82">
        <f>I32/C15</f>
        <v>4023.6108371586211</v>
      </c>
    </row>
    <row r="33" spans="1:9" s="78" customFormat="1" x14ac:dyDescent="0.25">
      <c r="A33" s="911"/>
      <c r="B33" s="911"/>
      <c r="C33" s="911"/>
      <c r="E33" s="79"/>
      <c r="I33" s="79"/>
    </row>
    <row r="34" spans="1:9" s="78" customFormat="1" x14ac:dyDescent="0.25">
      <c r="E34" s="79"/>
      <c r="I34" s="79">
        <f>SUM(I17:I33)</f>
        <v>53491958.984108724</v>
      </c>
    </row>
    <row r="35" spans="1:9" s="78" customFormat="1" x14ac:dyDescent="0.25">
      <c r="E35" s="79"/>
      <c r="I35" s="79"/>
    </row>
    <row r="36" spans="1:9" s="78" customFormat="1" x14ac:dyDescent="0.25">
      <c r="E36" s="79"/>
      <c r="I36" s="79"/>
    </row>
    <row r="37" spans="1:9" s="78" customFormat="1" x14ac:dyDescent="0.25">
      <c r="E37" s="79"/>
      <c r="I37" s="79">
        <v>29936924</v>
      </c>
    </row>
    <row r="38" spans="1:9" s="78" customFormat="1" x14ac:dyDescent="0.25">
      <c r="E38" s="79"/>
      <c r="I38" s="79"/>
    </row>
    <row r="39" spans="1:9" s="78" customFormat="1" x14ac:dyDescent="0.25">
      <c r="E39" s="79"/>
      <c r="G39" s="77" t="s">
        <v>358</v>
      </c>
      <c r="H39" s="109">
        <v>0.35</v>
      </c>
      <c r="I39" s="79">
        <f>H39*I$37</f>
        <v>10477923.399999999</v>
      </c>
    </row>
    <row r="40" spans="1:9" s="78" customFormat="1" x14ac:dyDescent="0.25">
      <c r="E40" s="79"/>
      <c r="G40" s="77" t="s">
        <v>359</v>
      </c>
      <c r="H40" s="109">
        <v>0.1</v>
      </c>
      <c r="I40" s="79">
        <f t="shared" ref="I40:I44" si="1">H40*I$37</f>
        <v>2993692.4000000004</v>
      </c>
    </row>
    <row r="41" spans="1:9" s="78" customFormat="1" x14ac:dyDescent="0.25">
      <c r="E41" s="79"/>
      <c r="G41" s="77" t="s">
        <v>360</v>
      </c>
      <c r="H41" s="109">
        <v>0.25</v>
      </c>
      <c r="I41" s="79">
        <f t="shared" si="1"/>
        <v>7484231</v>
      </c>
    </row>
    <row r="42" spans="1:9" s="78" customFormat="1" x14ac:dyDescent="0.25">
      <c r="E42" s="79"/>
      <c r="G42" s="77" t="s">
        <v>361</v>
      </c>
      <c r="H42" s="109">
        <v>0.2</v>
      </c>
      <c r="I42" s="79">
        <f t="shared" si="1"/>
        <v>5987384.8000000007</v>
      </c>
    </row>
    <row r="43" spans="1:9" s="78" customFormat="1" x14ac:dyDescent="0.25">
      <c r="E43" s="79"/>
      <c r="G43" s="77" t="s">
        <v>352</v>
      </c>
      <c r="H43" s="109">
        <v>0.05</v>
      </c>
      <c r="I43" s="79">
        <f t="shared" si="1"/>
        <v>1496846.2000000002</v>
      </c>
    </row>
    <row r="44" spans="1:9" s="78" customFormat="1" x14ac:dyDescent="0.25">
      <c r="E44" s="79"/>
      <c r="G44" s="77" t="s">
        <v>362</v>
      </c>
      <c r="H44" s="109">
        <v>0.05</v>
      </c>
      <c r="I44" s="79">
        <f t="shared" si="1"/>
        <v>1496846.2000000002</v>
      </c>
    </row>
    <row r="45" spans="1:9" s="78" customFormat="1" x14ac:dyDescent="0.25">
      <c r="E45" s="79"/>
      <c r="I45" s="79">
        <f>SUM(I39:I44)</f>
        <v>29936923.999999996</v>
      </c>
    </row>
    <row r="46" spans="1:9" s="78" customFormat="1" x14ac:dyDescent="0.25">
      <c r="E46" s="79"/>
      <c r="I46" s="79"/>
    </row>
    <row r="47" spans="1:9" s="78" customFormat="1" x14ac:dyDescent="0.25">
      <c r="E47" s="79"/>
      <c r="I47" s="79"/>
    </row>
    <row r="48" spans="1:9" s="78" customFormat="1" x14ac:dyDescent="0.25">
      <c r="E48" s="79"/>
      <c r="I48" s="79"/>
    </row>
    <row r="49" spans="5:9" s="78" customFormat="1" x14ac:dyDescent="0.25">
      <c r="E49" s="79"/>
      <c r="I49" s="79"/>
    </row>
    <row r="50" spans="5:9" s="78" customFormat="1" x14ac:dyDescent="0.25">
      <c r="E50" s="79"/>
      <c r="I50" s="79"/>
    </row>
    <row r="51" spans="5:9" s="78" customFormat="1" x14ac:dyDescent="0.25">
      <c r="E51" s="79"/>
      <c r="I51" s="79"/>
    </row>
    <row r="52" spans="5:9" s="78" customFormat="1" x14ac:dyDescent="0.25">
      <c r="E52" s="79"/>
      <c r="I52" s="79"/>
    </row>
    <row r="53" spans="5:9" s="78" customFormat="1" x14ac:dyDescent="0.25">
      <c r="E53" s="79"/>
      <c r="I53" s="79"/>
    </row>
    <row r="54" spans="5:9" s="78" customFormat="1" x14ac:dyDescent="0.25">
      <c r="E54" s="79"/>
      <c r="I54" s="79"/>
    </row>
    <row r="55" spans="5:9" s="78" customFormat="1" x14ac:dyDescent="0.25">
      <c r="E55" s="79"/>
      <c r="I55" s="79"/>
    </row>
    <row r="56" spans="5:9" s="78" customFormat="1" x14ac:dyDescent="0.25">
      <c r="E56" s="79"/>
      <c r="I56" s="79"/>
    </row>
    <row r="57" spans="5:9" s="78" customFormat="1" x14ac:dyDescent="0.25">
      <c r="E57" s="79"/>
      <c r="I57" s="79"/>
    </row>
    <row r="58" spans="5:9" s="78" customFormat="1" x14ac:dyDescent="0.25">
      <c r="E58" s="79"/>
      <c r="I58" s="79"/>
    </row>
    <row r="59" spans="5:9" s="78" customFormat="1" x14ac:dyDescent="0.25">
      <c r="E59" s="79"/>
      <c r="I59" s="79"/>
    </row>
    <row r="60" spans="5:9" s="78" customFormat="1" x14ac:dyDescent="0.25">
      <c r="E60" s="79"/>
      <c r="I60" s="79"/>
    </row>
    <row r="61" spans="5:9" s="78" customFormat="1" x14ac:dyDescent="0.25">
      <c r="E61" s="79"/>
      <c r="I61" s="79"/>
    </row>
    <row r="62" spans="5:9" s="78" customFormat="1" x14ac:dyDescent="0.25">
      <c r="E62" s="79"/>
      <c r="I62" s="79"/>
    </row>
    <row r="63" spans="5:9" s="78" customFormat="1" x14ac:dyDescent="0.25">
      <c r="E63" s="79"/>
      <c r="I63" s="79"/>
    </row>
    <row r="64" spans="5:9" s="78" customFormat="1" x14ac:dyDescent="0.25">
      <c r="E64" s="79"/>
      <c r="I64" s="79"/>
    </row>
    <row r="65" spans="5:9" s="78" customFormat="1" x14ac:dyDescent="0.25">
      <c r="E65" s="79"/>
      <c r="I65" s="79"/>
    </row>
    <row r="66" spans="5:9" s="78" customFormat="1" x14ac:dyDescent="0.25">
      <c r="E66" s="79"/>
      <c r="I66" s="79"/>
    </row>
    <row r="67" spans="5:9" s="78" customFormat="1" x14ac:dyDescent="0.25">
      <c r="E67" s="79"/>
      <c r="I67" s="79"/>
    </row>
    <row r="68" spans="5:9" s="78" customFormat="1" x14ac:dyDescent="0.25">
      <c r="E68" s="79"/>
      <c r="I68" s="79"/>
    </row>
    <row r="69" spans="5:9" s="78" customFormat="1" x14ac:dyDescent="0.25">
      <c r="E69" s="79"/>
      <c r="I69" s="79"/>
    </row>
    <row r="70" spans="5:9" s="78" customFormat="1" x14ac:dyDescent="0.25">
      <c r="E70" s="79"/>
      <c r="I70" s="79"/>
    </row>
    <row r="71" spans="5:9" s="78" customFormat="1" x14ac:dyDescent="0.25">
      <c r="E71" s="79"/>
      <c r="I71" s="79"/>
    </row>
    <row r="72" spans="5:9" s="78" customFormat="1" x14ac:dyDescent="0.25">
      <c r="E72" s="79"/>
      <c r="I72" s="79"/>
    </row>
    <row r="73" spans="5:9" s="78" customFormat="1" x14ac:dyDescent="0.25">
      <c r="E73" s="79"/>
      <c r="I73" s="79"/>
    </row>
    <row r="74" spans="5:9" s="78" customFormat="1" x14ac:dyDescent="0.25">
      <c r="E74" s="79"/>
      <c r="I74" s="79"/>
    </row>
    <row r="75" spans="5:9" s="78" customFormat="1" x14ac:dyDescent="0.25">
      <c r="E75" s="79"/>
      <c r="I75" s="79"/>
    </row>
    <row r="76" spans="5:9" s="78" customFormat="1" x14ac:dyDescent="0.25">
      <c r="E76" s="79"/>
      <c r="I76" s="79"/>
    </row>
    <row r="77" spans="5:9" s="78" customFormat="1" x14ac:dyDescent="0.25">
      <c r="E77" s="79"/>
      <c r="I77" s="79"/>
    </row>
    <row r="78" spans="5:9" s="78" customFormat="1" x14ac:dyDescent="0.25">
      <c r="E78" s="79"/>
      <c r="I78" s="79"/>
    </row>
    <row r="79" spans="5:9" s="78" customFormat="1" x14ac:dyDescent="0.25">
      <c r="E79" s="79"/>
      <c r="I79" s="79"/>
    </row>
    <row r="80" spans="5:9" s="78" customFormat="1" x14ac:dyDescent="0.25">
      <c r="E80" s="79"/>
      <c r="I80" s="79"/>
    </row>
    <row r="81" spans="5:9" s="78" customFormat="1" x14ac:dyDescent="0.25">
      <c r="E81" s="79"/>
      <c r="I81" s="79"/>
    </row>
    <row r="82" spans="5:9" s="78" customFormat="1" x14ac:dyDescent="0.25">
      <c r="E82" s="79"/>
      <c r="I82" s="79"/>
    </row>
    <row r="83" spans="5:9" s="78" customFormat="1" x14ac:dyDescent="0.25">
      <c r="E83" s="79"/>
      <c r="I83" s="79"/>
    </row>
    <row r="84" spans="5:9" s="78" customFormat="1" x14ac:dyDescent="0.25">
      <c r="E84" s="79"/>
      <c r="I84" s="79"/>
    </row>
    <row r="85" spans="5:9" s="78" customFormat="1" x14ac:dyDescent="0.25">
      <c r="E85" s="79"/>
      <c r="I85" s="79"/>
    </row>
    <row r="86" spans="5:9" s="78" customFormat="1" x14ac:dyDescent="0.25">
      <c r="E86" s="79"/>
      <c r="I86" s="79"/>
    </row>
    <row r="87" spans="5:9" s="78" customFormat="1" x14ac:dyDescent="0.25">
      <c r="E87" s="79"/>
      <c r="I87" s="79"/>
    </row>
    <row r="88" spans="5:9" s="78" customFormat="1" x14ac:dyDescent="0.25">
      <c r="E88" s="79"/>
      <c r="I88" s="79"/>
    </row>
    <row r="89" spans="5:9" s="78" customFormat="1" x14ac:dyDescent="0.25">
      <c r="E89" s="79"/>
      <c r="I89" s="79"/>
    </row>
    <row r="90" spans="5:9" s="78" customFormat="1" x14ac:dyDescent="0.25">
      <c r="E90" s="79"/>
      <c r="I90" s="79"/>
    </row>
    <row r="91" spans="5:9" s="78" customFormat="1" x14ac:dyDescent="0.25">
      <c r="E91" s="79"/>
      <c r="I91" s="79"/>
    </row>
    <row r="92" spans="5:9" s="78" customFormat="1" x14ac:dyDescent="0.25">
      <c r="E92" s="79"/>
      <c r="I92" s="79"/>
    </row>
    <row r="93" spans="5:9" s="78" customFormat="1" x14ac:dyDescent="0.25">
      <c r="E93" s="79"/>
      <c r="I93" s="79"/>
    </row>
    <row r="94" spans="5:9" s="78" customFormat="1" x14ac:dyDescent="0.25">
      <c r="E94" s="79"/>
      <c r="I94" s="79"/>
    </row>
    <row r="95" spans="5:9" s="78" customFormat="1" x14ac:dyDescent="0.25">
      <c r="E95" s="79"/>
      <c r="I95" s="79"/>
    </row>
    <row r="96" spans="5:9" s="78" customFormat="1" x14ac:dyDescent="0.25">
      <c r="E96" s="79"/>
      <c r="I96" s="79"/>
    </row>
    <row r="97" spans="5:9" s="78" customFormat="1" x14ac:dyDescent="0.25">
      <c r="E97" s="79"/>
      <c r="I97" s="79"/>
    </row>
    <row r="98" spans="5:9" s="78" customFormat="1" x14ac:dyDescent="0.25">
      <c r="E98" s="79"/>
      <c r="I98" s="79"/>
    </row>
    <row r="99" spans="5:9" s="78" customFormat="1" x14ac:dyDescent="0.25">
      <c r="E99" s="79"/>
      <c r="I99" s="79"/>
    </row>
    <row r="100" spans="5:9" s="78" customFormat="1" x14ac:dyDescent="0.25">
      <c r="E100" s="79"/>
      <c r="I100" s="79"/>
    </row>
    <row r="101" spans="5:9" s="78" customFormat="1" x14ac:dyDescent="0.25">
      <c r="E101" s="79"/>
      <c r="I101" s="79"/>
    </row>
    <row r="102" spans="5:9" s="78" customFormat="1" x14ac:dyDescent="0.25">
      <c r="E102" s="79"/>
      <c r="I102" s="79"/>
    </row>
    <row r="103" spans="5:9" s="78" customFormat="1" x14ac:dyDescent="0.25">
      <c r="E103" s="79"/>
      <c r="I103" s="79"/>
    </row>
    <row r="104" spans="5:9" s="78" customFormat="1" x14ac:dyDescent="0.25">
      <c r="E104" s="79"/>
      <c r="I104" s="79"/>
    </row>
    <row r="105" spans="5:9" s="78" customFormat="1" x14ac:dyDescent="0.25">
      <c r="E105" s="79"/>
      <c r="I105" s="79"/>
    </row>
    <row r="106" spans="5:9" s="78" customFormat="1" x14ac:dyDescent="0.25">
      <c r="E106" s="79"/>
      <c r="I106" s="79"/>
    </row>
    <row r="107" spans="5:9" s="78" customFormat="1" x14ac:dyDescent="0.25">
      <c r="E107" s="79"/>
      <c r="I107" s="79"/>
    </row>
    <row r="108" spans="5:9" s="78" customFormat="1" x14ac:dyDescent="0.25">
      <c r="E108" s="79"/>
      <c r="I108" s="79"/>
    </row>
    <row r="109" spans="5:9" s="78" customFormat="1" x14ac:dyDescent="0.25">
      <c r="E109" s="79"/>
      <c r="I109" s="79"/>
    </row>
    <row r="110" spans="5:9" s="78" customFormat="1" x14ac:dyDescent="0.25">
      <c r="E110" s="79"/>
      <c r="I110" s="79"/>
    </row>
    <row r="111" spans="5:9" s="78" customFormat="1" x14ac:dyDescent="0.25">
      <c r="E111" s="79"/>
      <c r="I111" s="79"/>
    </row>
    <row r="112" spans="5:9" s="78" customFormat="1" x14ac:dyDescent="0.25">
      <c r="E112" s="79"/>
      <c r="I112" s="79"/>
    </row>
    <row r="113" spans="5:9" s="78" customFormat="1" x14ac:dyDescent="0.25">
      <c r="E113" s="79"/>
      <c r="I113" s="79"/>
    </row>
    <row r="114" spans="5:9" s="78" customFormat="1" x14ac:dyDescent="0.25">
      <c r="E114" s="79"/>
      <c r="I114" s="79"/>
    </row>
    <row r="115" spans="5:9" s="78" customFormat="1" x14ac:dyDescent="0.25">
      <c r="E115" s="79"/>
      <c r="I115" s="79"/>
    </row>
    <row r="116" spans="5:9" s="78" customFormat="1" x14ac:dyDescent="0.25">
      <c r="E116" s="79"/>
      <c r="I116" s="79"/>
    </row>
    <row r="117" spans="5:9" s="78" customFormat="1" x14ac:dyDescent="0.25">
      <c r="E117" s="79"/>
      <c r="I117" s="79"/>
    </row>
    <row r="118" spans="5:9" s="78" customFormat="1" x14ac:dyDescent="0.25">
      <c r="E118" s="79"/>
      <c r="I118" s="79"/>
    </row>
    <row r="119" spans="5:9" s="78" customFormat="1" x14ac:dyDescent="0.25">
      <c r="E119" s="79"/>
      <c r="I119" s="79"/>
    </row>
    <row r="120" spans="5:9" s="78" customFormat="1" x14ac:dyDescent="0.25">
      <c r="E120" s="79"/>
      <c r="I120" s="79"/>
    </row>
    <row r="121" spans="5:9" s="78" customFormat="1" x14ac:dyDescent="0.25">
      <c r="E121" s="79"/>
      <c r="I121" s="79"/>
    </row>
    <row r="122" spans="5:9" s="78" customFormat="1" x14ac:dyDescent="0.25">
      <c r="E122" s="79"/>
      <c r="I122" s="79"/>
    </row>
    <row r="123" spans="5:9" s="78" customFormat="1" x14ac:dyDescent="0.25">
      <c r="E123" s="79"/>
      <c r="I123" s="79"/>
    </row>
    <row r="124" spans="5:9" s="78" customFormat="1" x14ac:dyDescent="0.25">
      <c r="E124" s="79"/>
      <c r="I124" s="79"/>
    </row>
    <row r="125" spans="5:9" s="78" customFormat="1" x14ac:dyDescent="0.25">
      <c r="E125" s="79"/>
      <c r="I125" s="79"/>
    </row>
    <row r="126" spans="5:9" s="78" customFormat="1" x14ac:dyDescent="0.25">
      <c r="E126" s="79"/>
      <c r="I126" s="79"/>
    </row>
    <row r="127" spans="5:9" s="78" customFormat="1" x14ac:dyDescent="0.25">
      <c r="E127" s="79"/>
      <c r="I127" s="79"/>
    </row>
    <row r="128" spans="5:9" s="78" customFormat="1" x14ac:dyDescent="0.25">
      <c r="E128" s="79"/>
      <c r="I128" s="79"/>
    </row>
    <row r="129" spans="5:9" s="78" customFormat="1" x14ac:dyDescent="0.25">
      <c r="E129" s="79"/>
      <c r="I129" s="79"/>
    </row>
    <row r="130" spans="5:9" s="78" customFormat="1" x14ac:dyDescent="0.25">
      <c r="E130" s="79"/>
      <c r="I130" s="79"/>
    </row>
    <row r="131" spans="5:9" s="78" customFormat="1" x14ac:dyDescent="0.25">
      <c r="E131" s="79"/>
      <c r="I131" s="79"/>
    </row>
    <row r="132" spans="5:9" s="78" customFormat="1" x14ac:dyDescent="0.25">
      <c r="E132" s="79"/>
      <c r="I132" s="79"/>
    </row>
    <row r="133" spans="5:9" s="78" customFormat="1" x14ac:dyDescent="0.25">
      <c r="E133" s="79"/>
      <c r="I133" s="79"/>
    </row>
    <row r="134" spans="5:9" s="78" customFormat="1" x14ac:dyDescent="0.25">
      <c r="E134" s="79"/>
      <c r="I134" s="79"/>
    </row>
    <row r="135" spans="5:9" s="78" customFormat="1" x14ac:dyDescent="0.25">
      <c r="E135" s="79"/>
      <c r="I135" s="79"/>
    </row>
    <row r="136" spans="5:9" s="78" customFormat="1" x14ac:dyDescent="0.25">
      <c r="E136" s="79"/>
      <c r="I136" s="79"/>
    </row>
    <row r="137" spans="5:9" s="78" customFormat="1" x14ac:dyDescent="0.25">
      <c r="E137" s="79"/>
      <c r="I137" s="79"/>
    </row>
    <row r="138" spans="5:9" s="78" customFormat="1" x14ac:dyDescent="0.25">
      <c r="E138" s="79"/>
      <c r="I138" s="79"/>
    </row>
    <row r="139" spans="5:9" s="78" customFormat="1" x14ac:dyDescent="0.25">
      <c r="E139" s="79"/>
      <c r="I139" s="79"/>
    </row>
    <row r="140" spans="5:9" s="78" customFormat="1" x14ac:dyDescent="0.25">
      <c r="E140" s="79"/>
      <c r="I140" s="79"/>
    </row>
    <row r="141" spans="5:9" s="78" customFormat="1" x14ac:dyDescent="0.25">
      <c r="E141" s="79"/>
      <c r="I141" s="79"/>
    </row>
    <row r="142" spans="5:9" s="78" customFormat="1" x14ac:dyDescent="0.25">
      <c r="E142" s="79"/>
      <c r="I142" s="79"/>
    </row>
    <row r="143" spans="5:9" s="78" customFormat="1" x14ac:dyDescent="0.25">
      <c r="E143" s="79"/>
      <c r="I143" s="79"/>
    </row>
    <row r="144" spans="5:9" s="78" customFormat="1" x14ac:dyDescent="0.25">
      <c r="E144" s="79"/>
      <c r="I144" s="79"/>
    </row>
    <row r="145" spans="5:9" s="78" customFormat="1" x14ac:dyDescent="0.25">
      <c r="E145" s="79"/>
      <c r="I145" s="79"/>
    </row>
    <row r="146" spans="5:9" s="78" customFormat="1" x14ac:dyDescent="0.25">
      <c r="E146" s="79"/>
      <c r="I146" s="79"/>
    </row>
    <row r="147" spans="5:9" s="78" customFormat="1" x14ac:dyDescent="0.25">
      <c r="E147" s="79"/>
      <c r="I147" s="79"/>
    </row>
    <row r="148" spans="5:9" s="78" customFormat="1" x14ac:dyDescent="0.25">
      <c r="E148" s="79"/>
      <c r="I148" s="79"/>
    </row>
    <row r="149" spans="5:9" s="78" customFormat="1" x14ac:dyDescent="0.25">
      <c r="E149" s="79"/>
      <c r="I149" s="79"/>
    </row>
    <row r="150" spans="5:9" s="78" customFormat="1" x14ac:dyDescent="0.25">
      <c r="E150" s="79"/>
      <c r="I150" s="79"/>
    </row>
    <row r="151" spans="5:9" s="78" customFormat="1" x14ac:dyDescent="0.25">
      <c r="E151" s="79"/>
      <c r="I151" s="79"/>
    </row>
    <row r="152" spans="5:9" s="78" customFormat="1" x14ac:dyDescent="0.25">
      <c r="E152" s="79"/>
      <c r="I152" s="79"/>
    </row>
    <row r="153" spans="5:9" s="78" customFormat="1" x14ac:dyDescent="0.25">
      <c r="E153" s="79"/>
      <c r="I153" s="79"/>
    </row>
    <row r="154" spans="5:9" s="78" customFormat="1" x14ac:dyDescent="0.25">
      <c r="E154" s="79"/>
      <c r="I154" s="79"/>
    </row>
    <row r="155" spans="5:9" s="78" customFormat="1" x14ac:dyDescent="0.25">
      <c r="E155" s="79"/>
      <c r="I155" s="79"/>
    </row>
    <row r="156" spans="5:9" s="78" customFormat="1" x14ac:dyDescent="0.25">
      <c r="E156" s="79"/>
      <c r="I156" s="79"/>
    </row>
    <row r="157" spans="5:9" s="78" customFormat="1" x14ac:dyDescent="0.25">
      <c r="E157" s="79"/>
      <c r="I157" s="79"/>
    </row>
    <row r="158" spans="5:9" s="78" customFormat="1" x14ac:dyDescent="0.25">
      <c r="E158" s="79"/>
      <c r="I158" s="79"/>
    </row>
    <row r="159" spans="5:9" s="78" customFormat="1" x14ac:dyDescent="0.25">
      <c r="E159" s="79"/>
      <c r="I159" s="79"/>
    </row>
    <row r="160" spans="5:9" s="78" customFormat="1" x14ac:dyDescent="0.25">
      <c r="E160" s="79"/>
      <c r="I160" s="79"/>
    </row>
    <row r="161" spans="5:9" s="78" customFormat="1" x14ac:dyDescent="0.25">
      <c r="E161" s="79"/>
      <c r="I161" s="79"/>
    </row>
    <row r="162" spans="5:9" s="78" customFormat="1" x14ac:dyDescent="0.25">
      <c r="E162" s="79"/>
      <c r="I162" s="79"/>
    </row>
    <row r="163" spans="5:9" s="78" customFormat="1" x14ac:dyDescent="0.25">
      <c r="E163" s="79"/>
      <c r="I163" s="79"/>
    </row>
    <row r="164" spans="5:9" s="78" customFormat="1" x14ac:dyDescent="0.25">
      <c r="E164" s="79"/>
      <c r="I164" s="79"/>
    </row>
    <row r="165" spans="5:9" s="78" customFormat="1" x14ac:dyDescent="0.25">
      <c r="E165" s="79"/>
      <c r="I165" s="79"/>
    </row>
    <row r="166" spans="5:9" s="78" customFormat="1" x14ac:dyDescent="0.25">
      <c r="E166" s="79"/>
      <c r="I166" s="79"/>
    </row>
    <row r="167" spans="5:9" s="78" customFormat="1" x14ac:dyDescent="0.25">
      <c r="E167" s="79"/>
      <c r="I167" s="79"/>
    </row>
    <row r="168" spans="5:9" s="78" customFormat="1" x14ac:dyDescent="0.25">
      <c r="E168" s="79"/>
      <c r="I168" s="79"/>
    </row>
    <row r="169" spans="5:9" s="78" customFormat="1" x14ac:dyDescent="0.25">
      <c r="E169" s="79"/>
      <c r="I169" s="79"/>
    </row>
    <row r="170" spans="5:9" s="78" customFormat="1" x14ac:dyDescent="0.25">
      <c r="E170" s="79"/>
      <c r="I170" s="79"/>
    </row>
    <row r="171" spans="5:9" s="78" customFormat="1" x14ac:dyDescent="0.25">
      <c r="E171" s="79"/>
      <c r="I171" s="79"/>
    </row>
    <row r="172" spans="5:9" s="78" customFormat="1" x14ac:dyDescent="0.25">
      <c r="E172" s="79"/>
      <c r="I172" s="79"/>
    </row>
    <row r="173" spans="5:9" s="78" customFormat="1" x14ac:dyDescent="0.25">
      <c r="E173" s="79"/>
      <c r="I173" s="79"/>
    </row>
    <row r="174" spans="5:9" s="78" customFormat="1" x14ac:dyDescent="0.25">
      <c r="E174" s="79"/>
      <c r="I174" s="79"/>
    </row>
    <row r="175" spans="5:9" s="78" customFormat="1" x14ac:dyDescent="0.25">
      <c r="E175" s="79"/>
      <c r="I175" s="79"/>
    </row>
    <row r="176" spans="5:9" s="78" customFormat="1" x14ac:dyDescent="0.25">
      <c r="E176" s="79"/>
      <c r="I176" s="79"/>
    </row>
    <row r="177" spans="5:9" s="78" customFormat="1" x14ac:dyDescent="0.25">
      <c r="E177" s="79"/>
      <c r="I177" s="79"/>
    </row>
    <row r="178" spans="5:9" s="78" customFormat="1" x14ac:dyDescent="0.25">
      <c r="E178" s="79"/>
      <c r="I178" s="79"/>
    </row>
    <row r="179" spans="5:9" s="78" customFormat="1" x14ac:dyDescent="0.25">
      <c r="E179" s="79"/>
      <c r="I179" s="79"/>
    </row>
    <row r="180" spans="5:9" s="78" customFormat="1" x14ac:dyDescent="0.25">
      <c r="E180" s="79"/>
      <c r="I180" s="79"/>
    </row>
    <row r="181" spans="5:9" s="78" customFormat="1" x14ac:dyDescent="0.25">
      <c r="E181" s="79"/>
      <c r="I181" s="79"/>
    </row>
    <row r="182" spans="5:9" s="78" customFormat="1" x14ac:dyDescent="0.25">
      <c r="E182" s="79"/>
      <c r="I182" s="79"/>
    </row>
    <row r="183" spans="5:9" s="78" customFormat="1" x14ac:dyDescent="0.25">
      <c r="E183" s="79"/>
      <c r="I183" s="79"/>
    </row>
    <row r="184" spans="5:9" s="78" customFormat="1" x14ac:dyDescent="0.25">
      <c r="E184" s="79"/>
      <c r="I184" s="79"/>
    </row>
    <row r="185" spans="5:9" s="78" customFormat="1" x14ac:dyDescent="0.25">
      <c r="E185" s="79"/>
      <c r="I185" s="79"/>
    </row>
    <row r="186" spans="5:9" s="78" customFormat="1" x14ac:dyDescent="0.25">
      <c r="E186" s="79"/>
      <c r="I186" s="79"/>
    </row>
    <row r="187" spans="5:9" s="78" customFormat="1" x14ac:dyDescent="0.25">
      <c r="E187" s="79"/>
      <c r="I187" s="79"/>
    </row>
    <row r="188" spans="5:9" s="78" customFormat="1" x14ac:dyDescent="0.25">
      <c r="E188" s="79"/>
      <c r="I188" s="79"/>
    </row>
    <row r="189" spans="5:9" s="78" customFormat="1" x14ac:dyDescent="0.25">
      <c r="E189" s="79"/>
      <c r="I189" s="79"/>
    </row>
    <row r="190" spans="5:9" s="78" customFormat="1" x14ac:dyDescent="0.25">
      <c r="E190" s="79"/>
      <c r="I190" s="79"/>
    </row>
    <row r="191" spans="5:9" s="78" customFormat="1" x14ac:dyDescent="0.25">
      <c r="E191" s="79"/>
      <c r="I191" s="79"/>
    </row>
    <row r="192" spans="5:9" s="78" customFormat="1" x14ac:dyDescent="0.25">
      <c r="E192" s="79"/>
      <c r="I192" s="79"/>
    </row>
    <row r="193" spans="5:9" s="78" customFormat="1" x14ac:dyDescent="0.25">
      <c r="E193" s="79"/>
      <c r="I193" s="79"/>
    </row>
    <row r="194" spans="5:9" s="78" customFormat="1" x14ac:dyDescent="0.25">
      <c r="E194" s="79"/>
      <c r="I194" s="79"/>
    </row>
    <row r="195" spans="5:9" s="78" customFormat="1" x14ac:dyDescent="0.25">
      <c r="E195" s="79"/>
      <c r="I195" s="79"/>
    </row>
    <row r="196" spans="5:9" s="78" customFormat="1" x14ac:dyDescent="0.25">
      <c r="E196" s="79"/>
      <c r="I196" s="79"/>
    </row>
    <row r="197" spans="5:9" s="78" customFormat="1" x14ac:dyDescent="0.25">
      <c r="E197" s="79"/>
      <c r="I197" s="79"/>
    </row>
    <row r="198" spans="5:9" s="78" customFormat="1" x14ac:dyDescent="0.25">
      <c r="E198" s="79"/>
      <c r="I198" s="79"/>
    </row>
    <row r="199" spans="5:9" s="78" customFormat="1" x14ac:dyDescent="0.25">
      <c r="E199" s="79"/>
      <c r="I199" s="79"/>
    </row>
    <row r="200" spans="5:9" s="78" customFormat="1" x14ac:dyDescent="0.25">
      <c r="E200" s="79"/>
      <c r="I200" s="79"/>
    </row>
    <row r="201" spans="5:9" s="78" customFormat="1" x14ac:dyDescent="0.25">
      <c r="E201" s="79"/>
      <c r="I201" s="79"/>
    </row>
    <row r="202" spans="5:9" s="78" customFormat="1" x14ac:dyDescent="0.25">
      <c r="E202" s="79"/>
      <c r="I202" s="79"/>
    </row>
    <row r="203" spans="5:9" s="78" customFormat="1" x14ac:dyDescent="0.25">
      <c r="E203" s="79"/>
      <c r="I203" s="79"/>
    </row>
    <row r="204" spans="5:9" s="78" customFormat="1" x14ac:dyDescent="0.25">
      <c r="E204" s="79"/>
      <c r="I204" s="79"/>
    </row>
    <row r="205" spans="5:9" s="78" customFormat="1" x14ac:dyDescent="0.25">
      <c r="E205" s="79"/>
      <c r="I205" s="79"/>
    </row>
    <row r="206" spans="5:9" s="78" customFormat="1" x14ac:dyDescent="0.25">
      <c r="E206" s="79"/>
      <c r="I206" s="79"/>
    </row>
    <row r="207" spans="5:9" s="78" customFormat="1" x14ac:dyDescent="0.25">
      <c r="E207" s="79"/>
      <c r="I207" s="79"/>
    </row>
    <row r="208" spans="5:9" s="78" customFormat="1" x14ac:dyDescent="0.25">
      <c r="E208" s="79"/>
      <c r="I208" s="79"/>
    </row>
    <row r="209" spans="5:9" s="78" customFormat="1" x14ac:dyDescent="0.25">
      <c r="E209" s="79"/>
      <c r="I209" s="79"/>
    </row>
    <row r="210" spans="5:9" s="78" customFormat="1" x14ac:dyDescent="0.25">
      <c r="E210" s="79"/>
      <c r="I210" s="79"/>
    </row>
    <row r="211" spans="5:9" s="78" customFormat="1" x14ac:dyDescent="0.25">
      <c r="E211" s="79"/>
      <c r="I211" s="79"/>
    </row>
    <row r="212" spans="5:9" s="78" customFormat="1" x14ac:dyDescent="0.25">
      <c r="E212" s="79"/>
      <c r="I212" s="79"/>
    </row>
    <row r="213" spans="5:9" s="78" customFormat="1" x14ac:dyDescent="0.25">
      <c r="E213" s="79"/>
      <c r="I213" s="79"/>
    </row>
    <row r="214" spans="5:9" s="78" customFormat="1" x14ac:dyDescent="0.25">
      <c r="E214" s="79"/>
      <c r="I214" s="79"/>
    </row>
    <row r="215" spans="5:9" s="78" customFormat="1" x14ac:dyDescent="0.25">
      <c r="E215" s="79"/>
      <c r="I215" s="79"/>
    </row>
    <row r="216" spans="5:9" s="78" customFormat="1" x14ac:dyDescent="0.25">
      <c r="E216" s="79"/>
      <c r="I216" s="79"/>
    </row>
    <row r="217" spans="5:9" s="78" customFormat="1" x14ac:dyDescent="0.25">
      <c r="E217" s="79"/>
      <c r="I217" s="79"/>
    </row>
    <row r="218" spans="5:9" s="78" customFormat="1" x14ac:dyDescent="0.25">
      <c r="E218" s="79"/>
      <c r="I218" s="79"/>
    </row>
    <row r="219" spans="5:9" s="78" customFormat="1" x14ac:dyDescent="0.25">
      <c r="E219" s="79"/>
      <c r="I219" s="79"/>
    </row>
    <row r="220" spans="5:9" s="78" customFormat="1" x14ac:dyDescent="0.25">
      <c r="E220" s="79"/>
      <c r="I220" s="79"/>
    </row>
    <row r="221" spans="5:9" s="78" customFormat="1" x14ac:dyDescent="0.25">
      <c r="E221" s="79"/>
      <c r="I221" s="79"/>
    </row>
    <row r="222" spans="5:9" s="78" customFormat="1" x14ac:dyDescent="0.25">
      <c r="E222" s="79"/>
      <c r="I222" s="79"/>
    </row>
    <row r="223" spans="5:9" s="78" customFormat="1" x14ac:dyDescent="0.25">
      <c r="E223" s="79"/>
      <c r="I223" s="79"/>
    </row>
    <row r="224" spans="5:9" s="78" customFormat="1" x14ac:dyDescent="0.25">
      <c r="E224" s="79"/>
      <c r="I224" s="79"/>
    </row>
    <row r="225" spans="5:9" s="78" customFormat="1" x14ac:dyDescent="0.25">
      <c r="E225" s="79"/>
      <c r="I225" s="79"/>
    </row>
    <row r="226" spans="5:9" s="78" customFormat="1" x14ac:dyDescent="0.25">
      <c r="E226" s="79"/>
      <c r="I226" s="79"/>
    </row>
    <row r="227" spans="5:9" s="78" customFormat="1" x14ac:dyDescent="0.25">
      <c r="E227" s="79"/>
      <c r="I227" s="79"/>
    </row>
    <row r="228" spans="5:9" s="78" customFormat="1" x14ac:dyDescent="0.25">
      <c r="E228" s="79"/>
      <c r="I228" s="79"/>
    </row>
    <row r="229" spans="5:9" s="78" customFormat="1" x14ac:dyDescent="0.25">
      <c r="E229" s="79"/>
      <c r="I229" s="79"/>
    </row>
    <row r="230" spans="5:9" s="78" customFormat="1" x14ac:dyDescent="0.25">
      <c r="E230" s="79"/>
      <c r="I230" s="79"/>
    </row>
    <row r="231" spans="5:9" s="78" customFormat="1" x14ac:dyDescent="0.25">
      <c r="E231" s="79"/>
      <c r="I231" s="79"/>
    </row>
    <row r="232" spans="5:9" s="78" customFormat="1" x14ac:dyDescent="0.25">
      <c r="E232" s="79"/>
      <c r="I232" s="79"/>
    </row>
    <row r="233" spans="5:9" s="78" customFormat="1" x14ac:dyDescent="0.25">
      <c r="E233" s="79"/>
      <c r="I233" s="79"/>
    </row>
    <row r="234" spans="5:9" s="78" customFormat="1" x14ac:dyDescent="0.25">
      <c r="E234" s="79"/>
      <c r="I234" s="79"/>
    </row>
    <row r="235" spans="5:9" s="78" customFormat="1" x14ac:dyDescent="0.25">
      <c r="E235" s="79"/>
      <c r="I235" s="79"/>
    </row>
    <row r="236" spans="5:9" s="78" customFormat="1" x14ac:dyDescent="0.25">
      <c r="E236" s="79"/>
      <c r="I236" s="79"/>
    </row>
    <row r="237" spans="5:9" s="78" customFormat="1" x14ac:dyDescent="0.25">
      <c r="E237" s="79"/>
      <c r="I237" s="79"/>
    </row>
    <row r="238" spans="5:9" s="78" customFormat="1" x14ac:dyDescent="0.25">
      <c r="E238" s="79"/>
      <c r="I238" s="79"/>
    </row>
    <row r="239" spans="5:9" s="78" customFormat="1" x14ac:dyDescent="0.25">
      <c r="E239" s="79"/>
      <c r="I239" s="79"/>
    </row>
    <row r="240" spans="5:9" s="78" customFormat="1" x14ac:dyDescent="0.25">
      <c r="E240" s="79"/>
      <c r="I240" s="79"/>
    </row>
    <row r="241" spans="5:9" s="78" customFormat="1" x14ac:dyDescent="0.25">
      <c r="E241" s="79"/>
      <c r="I241" s="79"/>
    </row>
    <row r="242" spans="5:9" s="78" customFormat="1" x14ac:dyDescent="0.25">
      <c r="E242" s="79"/>
      <c r="I242" s="79"/>
    </row>
    <row r="243" spans="5:9" s="78" customFormat="1" x14ac:dyDescent="0.25">
      <c r="E243" s="79"/>
      <c r="I243" s="79"/>
    </row>
    <row r="244" spans="5:9" s="78" customFormat="1" x14ac:dyDescent="0.25">
      <c r="E244" s="79"/>
      <c r="I244" s="79"/>
    </row>
    <row r="245" spans="5:9" s="78" customFormat="1" x14ac:dyDescent="0.25">
      <c r="E245" s="79"/>
      <c r="I245" s="79"/>
    </row>
    <row r="246" spans="5:9" s="78" customFormat="1" x14ac:dyDescent="0.25">
      <c r="E246" s="79"/>
      <c r="I246" s="79"/>
    </row>
    <row r="247" spans="5:9" s="78" customFormat="1" x14ac:dyDescent="0.25">
      <c r="E247" s="79"/>
      <c r="I247" s="79"/>
    </row>
    <row r="248" spans="5:9" s="78" customFormat="1" x14ac:dyDescent="0.25">
      <c r="E248" s="79"/>
      <c r="I248" s="79"/>
    </row>
    <row r="249" spans="5:9" s="78" customFormat="1" x14ac:dyDescent="0.25">
      <c r="E249" s="79"/>
      <c r="I249" s="79"/>
    </row>
    <row r="250" spans="5:9" s="78" customFormat="1" x14ac:dyDescent="0.25">
      <c r="E250" s="79"/>
      <c r="I250" s="79"/>
    </row>
    <row r="251" spans="5:9" s="78" customFormat="1" x14ac:dyDescent="0.25">
      <c r="E251" s="79"/>
      <c r="I251" s="79"/>
    </row>
    <row r="252" spans="5:9" s="78" customFormat="1" x14ac:dyDescent="0.25">
      <c r="E252" s="79"/>
      <c r="I252" s="79"/>
    </row>
    <row r="253" spans="5:9" s="78" customFormat="1" x14ac:dyDescent="0.25">
      <c r="E253" s="79"/>
      <c r="I253" s="79"/>
    </row>
    <row r="254" spans="5:9" s="78" customFormat="1" x14ac:dyDescent="0.25">
      <c r="E254" s="79"/>
      <c r="I254" s="79"/>
    </row>
    <row r="255" spans="5:9" s="78" customFormat="1" x14ac:dyDescent="0.25">
      <c r="E255" s="79"/>
      <c r="I255" s="79"/>
    </row>
    <row r="256" spans="5:9" s="78" customFormat="1" x14ac:dyDescent="0.25">
      <c r="E256" s="79"/>
      <c r="I256" s="79"/>
    </row>
    <row r="257" spans="5:9" s="78" customFormat="1" x14ac:dyDescent="0.25">
      <c r="E257" s="79"/>
      <c r="I257" s="79"/>
    </row>
    <row r="258" spans="5:9" s="78" customFormat="1" x14ac:dyDescent="0.25">
      <c r="E258" s="79"/>
      <c r="I258" s="79"/>
    </row>
    <row r="259" spans="5:9" s="78" customFormat="1" x14ac:dyDescent="0.25">
      <c r="E259" s="79"/>
      <c r="I259" s="79"/>
    </row>
    <row r="260" spans="5:9" s="78" customFormat="1" x14ac:dyDescent="0.25">
      <c r="E260" s="79"/>
      <c r="I260" s="79"/>
    </row>
    <row r="261" spans="5:9" s="78" customFormat="1" x14ac:dyDescent="0.25">
      <c r="E261" s="79"/>
      <c r="I261" s="79"/>
    </row>
    <row r="262" spans="5:9" s="78" customFormat="1" x14ac:dyDescent="0.25">
      <c r="E262" s="79"/>
      <c r="I262" s="79"/>
    </row>
    <row r="263" spans="5:9" s="78" customFormat="1" x14ac:dyDescent="0.25">
      <c r="E263" s="79"/>
      <c r="I263" s="79"/>
    </row>
    <row r="264" spans="5:9" s="78" customFormat="1" x14ac:dyDescent="0.25">
      <c r="E264" s="79"/>
      <c r="I264" s="79"/>
    </row>
    <row r="265" spans="5:9" s="78" customFormat="1" x14ac:dyDescent="0.25">
      <c r="E265" s="79"/>
      <c r="I265" s="79"/>
    </row>
    <row r="266" spans="5:9" s="78" customFormat="1" x14ac:dyDescent="0.25">
      <c r="E266" s="79"/>
      <c r="I266" s="79"/>
    </row>
    <row r="267" spans="5:9" s="78" customFormat="1" x14ac:dyDescent="0.25">
      <c r="E267" s="79"/>
      <c r="I267" s="79"/>
    </row>
    <row r="268" spans="5:9" s="78" customFormat="1" x14ac:dyDescent="0.25">
      <c r="E268" s="79"/>
      <c r="I268" s="79"/>
    </row>
    <row r="269" spans="5:9" s="78" customFormat="1" x14ac:dyDescent="0.25">
      <c r="E269" s="79"/>
      <c r="I269" s="79"/>
    </row>
    <row r="270" spans="5:9" s="78" customFormat="1" x14ac:dyDescent="0.25">
      <c r="E270" s="79"/>
      <c r="I270" s="79"/>
    </row>
    <row r="271" spans="5:9" s="78" customFormat="1" x14ac:dyDescent="0.25">
      <c r="E271" s="79"/>
      <c r="I271" s="79"/>
    </row>
    <row r="272" spans="5:9" s="78" customFormat="1" x14ac:dyDescent="0.25">
      <c r="E272" s="79"/>
      <c r="I272" s="79"/>
    </row>
    <row r="273" spans="5:9" s="78" customFormat="1" x14ac:dyDescent="0.25">
      <c r="E273" s="79"/>
      <c r="I273" s="79"/>
    </row>
    <row r="274" spans="5:9" s="78" customFormat="1" x14ac:dyDescent="0.25">
      <c r="E274" s="79"/>
      <c r="I274" s="79"/>
    </row>
    <row r="275" spans="5:9" s="78" customFormat="1" x14ac:dyDescent="0.25">
      <c r="E275" s="79"/>
      <c r="I275" s="79"/>
    </row>
    <row r="276" spans="5:9" s="78" customFormat="1" x14ac:dyDescent="0.25">
      <c r="E276" s="79"/>
      <c r="I276" s="79"/>
    </row>
    <row r="277" spans="5:9" s="78" customFormat="1" x14ac:dyDescent="0.25">
      <c r="E277" s="79"/>
      <c r="I277" s="79"/>
    </row>
    <row r="278" spans="5:9" s="78" customFormat="1" x14ac:dyDescent="0.25">
      <c r="E278" s="79"/>
      <c r="I278" s="79"/>
    </row>
    <row r="279" spans="5:9" s="78" customFormat="1" x14ac:dyDescent="0.25">
      <c r="E279" s="79"/>
      <c r="I279" s="79"/>
    </row>
    <row r="280" spans="5:9" s="78" customFormat="1" x14ac:dyDescent="0.25">
      <c r="E280" s="79"/>
      <c r="I280" s="79"/>
    </row>
    <row r="281" spans="5:9" s="78" customFormat="1" x14ac:dyDescent="0.25">
      <c r="E281" s="79"/>
      <c r="I281" s="79"/>
    </row>
    <row r="282" spans="5:9" s="78" customFormat="1" x14ac:dyDescent="0.25">
      <c r="E282" s="79"/>
      <c r="I282" s="79"/>
    </row>
    <row r="283" spans="5:9" s="78" customFormat="1" x14ac:dyDescent="0.25">
      <c r="E283" s="79"/>
      <c r="I283" s="79"/>
    </row>
    <row r="284" spans="5:9" s="78" customFormat="1" x14ac:dyDescent="0.25">
      <c r="E284" s="79"/>
      <c r="I284" s="79"/>
    </row>
    <row r="285" spans="5:9" s="78" customFormat="1" x14ac:dyDescent="0.25">
      <c r="E285" s="79"/>
      <c r="I285" s="79"/>
    </row>
    <row r="286" spans="5:9" s="78" customFormat="1" x14ac:dyDescent="0.25">
      <c r="E286" s="79"/>
      <c r="I286" s="79"/>
    </row>
    <row r="287" spans="5:9" s="78" customFormat="1" x14ac:dyDescent="0.25">
      <c r="E287" s="79"/>
      <c r="I287" s="79"/>
    </row>
    <row r="288" spans="5:9" s="78" customFormat="1" x14ac:dyDescent="0.25">
      <c r="E288" s="79"/>
      <c r="I288" s="79"/>
    </row>
    <row r="289" spans="5:9" s="78" customFormat="1" x14ac:dyDescent="0.25">
      <c r="E289" s="79"/>
      <c r="I289" s="79"/>
    </row>
    <row r="290" spans="5:9" s="78" customFormat="1" x14ac:dyDescent="0.25">
      <c r="E290" s="79"/>
      <c r="I290" s="79"/>
    </row>
    <row r="291" spans="5:9" s="78" customFormat="1" x14ac:dyDescent="0.25">
      <c r="E291" s="79"/>
      <c r="I291" s="79"/>
    </row>
    <row r="292" spans="5:9" s="78" customFormat="1" x14ac:dyDescent="0.25">
      <c r="E292" s="79"/>
      <c r="I292" s="79"/>
    </row>
    <row r="293" spans="5:9" s="78" customFormat="1" x14ac:dyDescent="0.25">
      <c r="E293" s="79"/>
      <c r="I293" s="79"/>
    </row>
    <row r="294" spans="5:9" s="78" customFormat="1" x14ac:dyDescent="0.25">
      <c r="E294" s="79"/>
      <c r="I294" s="79"/>
    </row>
    <row r="295" spans="5:9" s="78" customFormat="1" x14ac:dyDescent="0.25">
      <c r="E295" s="79"/>
      <c r="I295" s="79"/>
    </row>
    <row r="296" spans="5:9" s="78" customFormat="1" x14ac:dyDescent="0.25">
      <c r="E296" s="79"/>
      <c r="I296" s="79"/>
    </row>
    <row r="297" spans="5:9" s="78" customFormat="1" x14ac:dyDescent="0.25">
      <c r="E297" s="79"/>
      <c r="I297" s="79"/>
    </row>
    <row r="298" spans="5:9" s="78" customFormat="1" x14ac:dyDescent="0.25">
      <c r="E298" s="79"/>
      <c r="I298" s="79"/>
    </row>
    <row r="299" spans="5:9" s="78" customFormat="1" x14ac:dyDescent="0.25">
      <c r="E299" s="79"/>
      <c r="I299" s="79"/>
    </row>
    <row r="300" spans="5:9" s="78" customFormat="1" x14ac:dyDescent="0.25">
      <c r="E300" s="79"/>
      <c r="I300" s="79"/>
    </row>
    <row r="301" spans="5:9" s="78" customFormat="1" x14ac:dyDescent="0.25">
      <c r="E301" s="79"/>
      <c r="I301" s="79"/>
    </row>
    <row r="302" spans="5:9" s="78" customFormat="1" x14ac:dyDescent="0.25">
      <c r="E302" s="79"/>
      <c r="I302" s="79"/>
    </row>
    <row r="303" spans="5:9" s="78" customFormat="1" x14ac:dyDescent="0.25">
      <c r="E303" s="79"/>
      <c r="I303" s="79"/>
    </row>
    <row r="304" spans="5:9" s="78" customFormat="1" x14ac:dyDescent="0.25">
      <c r="E304" s="79"/>
      <c r="I304" s="79"/>
    </row>
    <row r="305" spans="5:9" s="78" customFormat="1" x14ac:dyDescent="0.25">
      <c r="E305" s="79"/>
      <c r="I305" s="79"/>
    </row>
    <row r="306" spans="5:9" s="78" customFormat="1" x14ac:dyDescent="0.25">
      <c r="E306" s="79"/>
      <c r="I306" s="79"/>
    </row>
    <row r="307" spans="5:9" s="78" customFormat="1" x14ac:dyDescent="0.25">
      <c r="E307" s="79"/>
      <c r="I307" s="79"/>
    </row>
    <row r="308" spans="5:9" s="78" customFormat="1" x14ac:dyDescent="0.25">
      <c r="E308" s="79"/>
      <c r="I308" s="79"/>
    </row>
    <row r="309" spans="5:9" s="78" customFormat="1" x14ac:dyDescent="0.25">
      <c r="E309" s="79"/>
      <c r="I309" s="79"/>
    </row>
    <row r="310" spans="5:9" s="78" customFormat="1" x14ac:dyDescent="0.25">
      <c r="E310" s="79"/>
      <c r="I310" s="79"/>
    </row>
    <row r="311" spans="5:9" s="78" customFormat="1" x14ac:dyDescent="0.25">
      <c r="E311" s="79"/>
      <c r="I311" s="79"/>
    </row>
    <row r="312" spans="5:9" s="78" customFormat="1" x14ac:dyDescent="0.25">
      <c r="E312" s="79"/>
      <c r="I312" s="79"/>
    </row>
    <row r="313" spans="5:9" s="78" customFormat="1" x14ac:dyDescent="0.25">
      <c r="E313" s="79"/>
      <c r="I313" s="79"/>
    </row>
    <row r="314" spans="5:9" s="78" customFormat="1" x14ac:dyDescent="0.25">
      <c r="E314" s="79"/>
      <c r="I314" s="79"/>
    </row>
    <row r="315" spans="5:9" s="78" customFormat="1" x14ac:dyDescent="0.25">
      <c r="E315" s="79"/>
      <c r="I315" s="79"/>
    </row>
    <row r="316" spans="5:9" s="78" customFormat="1" x14ac:dyDescent="0.25">
      <c r="E316" s="79"/>
      <c r="I316" s="79"/>
    </row>
    <row r="317" spans="5:9" s="78" customFormat="1" x14ac:dyDescent="0.25">
      <c r="E317" s="79"/>
      <c r="I317" s="79"/>
    </row>
    <row r="318" spans="5:9" s="78" customFormat="1" x14ac:dyDescent="0.25">
      <c r="E318" s="79"/>
      <c r="I318" s="79"/>
    </row>
    <row r="319" spans="5:9" s="78" customFormat="1" x14ac:dyDescent="0.25">
      <c r="E319" s="79"/>
      <c r="I319" s="79"/>
    </row>
    <row r="320" spans="5:9" s="78" customFormat="1" x14ac:dyDescent="0.25">
      <c r="E320" s="79"/>
      <c r="I320" s="79"/>
    </row>
    <row r="321" spans="5:9" s="78" customFormat="1" x14ac:dyDescent="0.25">
      <c r="E321" s="79"/>
      <c r="I321" s="79"/>
    </row>
    <row r="322" spans="5:9" s="78" customFormat="1" x14ac:dyDescent="0.25">
      <c r="E322" s="79"/>
      <c r="I322" s="79"/>
    </row>
    <row r="323" spans="5:9" s="78" customFormat="1" x14ac:dyDescent="0.25">
      <c r="E323" s="79"/>
      <c r="I323" s="79"/>
    </row>
    <row r="324" spans="5:9" s="78" customFormat="1" x14ac:dyDescent="0.25">
      <c r="E324" s="79"/>
      <c r="I324" s="79"/>
    </row>
    <row r="325" spans="5:9" s="78" customFormat="1" x14ac:dyDescent="0.25">
      <c r="E325" s="79"/>
      <c r="I325" s="79"/>
    </row>
    <row r="326" spans="5:9" s="78" customFormat="1" x14ac:dyDescent="0.25">
      <c r="E326" s="79"/>
      <c r="I326" s="79"/>
    </row>
    <row r="327" spans="5:9" s="78" customFormat="1" x14ac:dyDescent="0.25">
      <c r="E327" s="79"/>
      <c r="I327" s="79"/>
    </row>
    <row r="328" spans="5:9" s="78" customFormat="1" x14ac:dyDescent="0.25">
      <c r="E328" s="79"/>
      <c r="I328" s="79"/>
    </row>
    <row r="329" spans="5:9" s="78" customFormat="1" x14ac:dyDescent="0.25">
      <c r="E329" s="79"/>
      <c r="I329" s="79"/>
    </row>
    <row r="330" spans="5:9" s="78" customFormat="1" x14ac:dyDescent="0.25">
      <c r="E330" s="79"/>
      <c r="I330" s="79"/>
    </row>
    <row r="331" spans="5:9" s="78" customFormat="1" x14ac:dyDescent="0.25">
      <c r="E331" s="79"/>
      <c r="I331" s="79"/>
    </row>
    <row r="332" spans="5:9" s="78" customFormat="1" x14ac:dyDescent="0.25">
      <c r="E332" s="79"/>
      <c r="I332" s="79"/>
    </row>
    <row r="333" spans="5:9" s="78" customFormat="1" x14ac:dyDescent="0.25">
      <c r="E333" s="79"/>
      <c r="I333" s="79"/>
    </row>
    <row r="334" spans="5:9" s="78" customFormat="1" x14ac:dyDescent="0.25">
      <c r="E334" s="79"/>
      <c r="I334" s="79"/>
    </row>
    <row r="335" spans="5:9" s="78" customFormat="1" x14ac:dyDescent="0.25">
      <c r="E335" s="79"/>
      <c r="I335" s="79"/>
    </row>
    <row r="336" spans="5:9" s="78" customFormat="1" x14ac:dyDescent="0.25">
      <c r="E336" s="79"/>
      <c r="I336" s="79"/>
    </row>
    <row r="337" spans="5:9" s="78" customFormat="1" x14ac:dyDescent="0.25">
      <c r="E337" s="79"/>
      <c r="I337" s="79"/>
    </row>
    <row r="338" spans="5:9" s="78" customFormat="1" x14ac:dyDescent="0.25">
      <c r="E338" s="79"/>
      <c r="I338" s="79"/>
    </row>
    <row r="339" spans="5:9" s="78" customFormat="1" x14ac:dyDescent="0.25">
      <c r="E339" s="79"/>
      <c r="I339" s="79"/>
    </row>
    <row r="340" spans="5:9" s="78" customFormat="1" x14ac:dyDescent="0.25">
      <c r="E340" s="79"/>
      <c r="I340" s="79"/>
    </row>
    <row r="341" spans="5:9" s="78" customFormat="1" x14ac:dyDescent="0.25">
      <c r="E341" s="79"/>
      <c r="I341" s="79"/>
    </row>
    <row r="342" spans="5:9" s="78" customFormat="1" x14ac:dyDescent="0.25">
      <c r="E342" s="79"/>
      <c r="I342" s="79"/>
    </row>
    <row r="343" spans="5:9" s="78" customFormat="1" x14ac:dyDescent="0.25">
      <c r="E343" s="79"/>
      <c r="I343" s="79"/>
    </row>
    <row r="344" spans="5:9" s="78" customFormat="1" x14ac:dyDescent="0.25">
      <c r="E344" s="79"/>
      <c r="I344" s="79"/>
    </row>
    <row r="345" spans="5:9" s="78" customFormat="1" x14ac:dyDescent="0.25">
      <c r="E345" s="79"/>
      <c r="I345" s="79"/>
    </row>
    <row r="346" spans="5:9" s="78" customFormat="1" x14ac:dyDescent="0.25">
      <c r="E346" s="79"/>
      <c r="I346" s="79"/>
    </row>
    <row r="347" spans="5:9" s="78" customFormat="1" x14ac:dyDescent="0.25">
      <c r="E347" s="79"/>
      <c r="I347" s="79"/>
    </row>
    <row r="348" spans="5:9" s="78" customFormat="1" x14ac:dyDescent="0.25">
      <c r="E348" s="79"/>
      <c r="I348" s="79"/>
    </row>
    <row r="349" spans="5:9" s="78" customFormat="1" x14ac:dyDescent="0.25">
      <c r="E349" s="79"/>
      <c r="I349" s="79"/>
    </row>
    <row r="350" spans="5:9" s="78" customFormat="1" x14ac:dyDescent="0.25">
      <c r="E350" s="79"/>
      <c r="I350" s="79"/>
    </row>
    <row r="351" spans="5:9" s="78" customFormat="1" x14ac:dyDescent="0.25">
      <c r="E351" s="79"/>
      <c r="I351" s="79"/>
    </row>
    <row r="352" spans="5:9" s="78" customFormat="1" x14ac:dyDescent="0.25">
      <c r="E352" s="79"/>
      <c r="I352" s="79"/>
    </row>
    <row r="353" spans="5:9" s="78" customFormat="1" x14ac:dyDescent="0.25">
      <c r="E353" s="79"/>
      <c r="I353" s="79"/>
    </row>
    <row r="354" spans="5:9" s="78" customFormat="1" x14ac:dyDescent="0.25">
      <c r="E354" s="79"/>
      <c r="I354" s="79"/>
    </row>
    <row r="355" spans="5:9" s="78" customFormat="1" x14ac:dyDescent="0.25">
      <c r="E355" s="79"/>
      <c r="I355" s="79"/>
    </row>
    <row r="356" spans="5:9" s="78" customFormat="1" x14ac:dyDescent="0.25">
      <c r="E356" s="79"/>
      <c r="I356" s="79"/>
    </row>
    <row r="357" spans="5:9" s="78" customFormat="1" x14ac:dyDescent="0.25">
      <c r="E357" s="79"/>
      <c r="I357" s="79"/>
    </row>
    <row r="358" spans="5:9" s="78" customFormat="1" x14ac:dyDescent="0.25">
      <c r="E358" s="79"/>
      <c r="I358" s="79"/>
    </row>
    <row r="359" spans="5:9" s="78" customFormat="1" x14ac:dyDescent="0.25">
      <c r="E359" s="79"/>
      <c r="I359" s="79"/>
    </row>
    <row r="360" spans="5:9" s="78" customFormat="1" x14ac:dyDescent="0.25">
      <c r="E360" s="79"/>
      <c r="I360" s="79"/>
    </row>
    <row r="361" spans="5:9" s="78" customFormat="1" x14ac:dyDescent="0.25">
      <c r="E361" s="79"/>
      <c r="I361" s="79"/>
    </row>
    <row r="362" spans="5:9" s="78" customFormat="1" x14ac:dyDescent="0.25">
      <c r="E362" s="79"/>
      <c r="I362" s="79"/>
    </row>
    <row r="363" spans="5:9" s="78" customFormat="1" x14ac:dyDescent="0.25">
      <c r="E363" s="79"/>
      <c r="I363" s="79"/>
    </row>
    <row r="364" spans="5:9" s="78" customFormat="1" x14ac:dyDescent="0.25">
      <c r="E364" s="79"/>
      <c r="I364" s="79"/>
    </row>
    <row r="365" spans="5:9" s="78" customFormat="1" x14ac:dyDescent="0.25">
      <c r="E365" s="79"/>
      <c r="I365" s="79"/>
    </row>
    <row r="366" spans="5:9" s="78" customFormat="1" x14ac:dyDescent="0.25">
      <c r="E366" s="79"/>
      <c r="I366" s="79"/>
    </row>
    <row r="367" spans="5:9" s="78" customFormat="1" x14ac:dyDescent="0.25">
      <c r="E367" s="79"/>
      <c r="I367" s="79"/>
    </row>
    <row r="368" spans="5:9" s="78" customFormat="1" x14ac:dyDescent="0.25">
      <c r="E368" s="79"/>
      <c r="I368" s="79"/>
    </row>
    <row r="369" spans="5:9" s="78" customFormat="1" x14ac:dyDescent="0.25">
      <c r="E369" s="79"/>
      <c r="I369" s="79"/>
    </row>
    <row r="370" spans="5:9" s="78" customFormat="1" x14ac:dyDescent="0.25">
      <c r="E370" s="79"/>
      <c r="I370" s="79"/>
    </row>
    <row r="371" spans="5:9" s="78" customFormat="1" x14ac:dyDescent="0.25">
      <c r="E371" s="79"/>
      <c r="I371" s="79"/>
    </row>
    <row r="372" spans="5:9" s="78" customFormat="1" x14ac:dyDescent="0.25">
      <c r="E372" s="79"/>
      <c r="I372" s="79"/>
    </row>
    <row r="373" spans="5:9" s="78" customFormat="1" x14ac:dyDescent="0.25">
      <c r="E373" s="79"/>
      <c r="I373" s="79"/>
    </row>
    <row r="374" spans="5:9" s="78" customFormat="1" x14ac:dyDescent="0.25">
      <c r="E374" s="79"/>
      <c r="I374" s="79"/>
    </row>
    <row r="375" spans="5:9" s="78" customFormat="1" x14ac:dyDescent="0.25">
      <c r="E375" s="79"/>
      <c r="I375" s="79"/>
    </row>
    <row r="376" spans="5:9" s="78" customFormat="1" x14ac:dyDescent="0.25">
      <c r="E376" s="79"/>
      <c r="I376" s="79"/>
    </row>
    <row r="377" spans="5:9" s="78" customFormat="1" x14ac:dyDescent="0.25">
      <c r="E377" s="79"/>
      <c r="I377" s="79"/>
    </row>
    <row r="378" spans="5:9" s="78" customFormat="1" x14ac:dyDescent="0.25">
      <c r="E378" s="79"/>
      <c r="I378" s="79"/>
    </row>
    <row r="379" spans="5:9" s="78" customFormat="1" x14ac:dyDescent="0.25">
      <c r="E379" s="79"/>
      <c r="I379" s="79"/>
    </row>
    <row r="380" spans="5:9" s="78" customFormat="1" x14ac:dyDescent="0.25">
      <c r="E380" s="79"/>
      <c r="I380" s="79"/>
    </row>
    <row r="381" spans="5:9" s="78" customFormat="1" x14ac:dyDescent="0.25">
      <c r="E381" s="79"/>
      <c r="I381" s="79"/>
    </row>
    <row r="382" spans="5:9" s="78" customFormat="1" x14ac:dyDescent="0.25">
      <c r="E382" s="79"/>
      <c r="I382" s="79"/>
    </row>
    <row r="383" spans="5:9" s="78" customFormat="1" x14ac:dyDescent="0.25">
      <c r="E383" s="79"/>
      <c r="I383" s="79"/>
    </row>
    <row r="384" spans="5:9" s="78" customFormat="1" x14ac:dyDescent="0.25">
      <c r="E384" s="79"/>
      <c r="I384" s="79"/>
    </row>
    <row r="385" spans="5:9" s="78" customFormat="1" x14ac:dyDescent="0.25">
      <c r="E385" s="79"/>
      <c r="I385" s="79"/>
    </row>
    <row r="386" spans="5:9" s="78" customFormat="1" x14ac:dyDescent="0.25">
      <c r="E386" s="79"/>
      <c r="I386" s="79"/>
    </row>
    <row r="387" spans="5:9" s="78" customFormat="1" x14ac:dyDescent="0.25">
      <c r="E387" s="79"/>
      <c r="I387" s="79"/>
    </row>
    <row r="388" spans="5:9" s="78" customFormat="1" x14ac:dyDescent="0.25">
      <c r="E388" s="79"/>
      <c r="I388" s="79"/>
    </row>
    <row r="389" spans="5:9" s="78" customFormat="1" x14ac:dyDescent="0.25">
      <c r="E389" s="79"/>
      <c r="I389" s="79"/>
    </row>
    <row r="390" spans="5:9" s="78" customFormat="1" x14ac:dyDescent="0.25">
      <c r="E390" s="79"/>
      <c r="I390" s="79"/>
    </row>
    <row r="391" spans="5:9" s="78" customFormat="1" x14ac:dyDescent="0.25">
      <c r="E391" s="79"/>
      <c r="I391" s="79"/>
    </row>
    <row r="392" spans="5:9" s="78" customFormat="1" x14ac:dyDescent="0.25">
      <c r="E392" s="79"/>
      <c r="I392" s="79"/>
    </row>
    <row r="393" spans="5:9" s="78" customFormat="1" x14ac:dyDescent="0.25">
      <c r="E393" s="79"/>
      <c r="I393" s="79"/>
    </row>
    <row r="394" spans="5:9" s="78" customFormat="1" x14ac:dyDescent="0.25">
      <c r="E394" s="79"/>
      <c r="I394" s="79"/>
    </row>
    <row r="395" spans="5:9" s="78" customFormat="1" x14ac:dyDescent="0.25">
      <c r="E395" s="79"/>
      <c r="I395" s="79"/>
    </row>
    <row r="396" spans="5:9" s="78" customFormat="1" x14ac:dyDescent="0.25">
      <c r="E396" s="79"/>
      <c r="I396" s="79"/>
    </row>
    <row r="397" spans="5:9" s="78" customFormat="1" x14ac:dyDescent="0.25">
      <c r="E397" s="79"/>
      <c r="I397" s="79"/>
    </row>
    <row r="398" spans="5:9" s="78" customFormat="1" x14ac:dyDescent="0.25">
      <c r="E398" s="79"/>
      <c r="I398" s="79"/>
    </row>
    <row r="399" spans="5:9" s="78" customFormat="1" x14ac:dyDescent="0.25">
      <c r="E399" s="79"/>
      <c r="I399" s="79"/>
    </row>
    <row r="400" spans="5:9" s="78" customFormat="1" x14ac:dyDescent="0.25">
      <c r="E400" s="79"/>
      <c r="I400" s="79"/>
    </row>
    <row r="401" spans="5:9" s="78" customFormat="1" x14ac:dyDescent="0.25">
      <c r="E401" s="79"/>
      <c r="I401" s="79"/>
    </row>
    <row r="402" spans="5:9" s="78" customFormat="1" x14ac:dyDescent="0.25">
      <c r="E402" s="79"/>
      <c r="I402" s="79"/>
    </row>
    <row r="403" spans="5:9" s="78" customFormat="1" x14ac:dyDescent="0.25">
      <c r="E403" s="79"/>
      <c r="I403" s="79"/>
    </row>
    <row r="404" spans="5:9" s="78" customFormat="1" x14ac:dyDescent="0.25">
      <c r="E404" s="79"/>
      <c r="I404" s="79"/>
    </row>
    <row r="405" spans="5:9" s="78" customFormat="1" x14ac:dyDescent="0.25">
      <c r="E405" s="79"/>
      <c r="I405" s="79"/>
    </row>
    <row r="406" spans="5:9" s="78" customFormat="1" x14ac:dyDescent="0.25">
      <c r="E406" s="79"/>
      <c r="I406" s="79"/>
    </row>
    <row r="407" spans="5:9" s="78" customFormat="1" x14ac:dyDescent="0.25">
      <c r="E407" s="79"/>
      <c r="I407" s="79"/>
    </row>
    <row r="408" spans="5:9" s="78" customFormat="1" x14ac:dyDescent="0.25">
      <c r="E408" s="79"/>
      <c r="I408" s="79"/>
    </row>
    <row r="409" spans="5:9" s="78" customFormat="1" x14ac:dyDescent="0.25">
      <c r="E409" s="79"/>
      <c r="I409" s="79"/>
    </row>
    <row r="410" spans="5:9" s="78" customFormat="1" x14ac:dyDescent="0.25">
      <c r="E410" s="79"/>
      <c r="I410" s="79"/>
    </row>
    <row r="411" spans="5:9" s="78" customFormat="1" x14ac:dyDescent="0.25">
      <c r="E411" s="79"/>
      <c r="I411" s="79"/>
    </row>
    <row r="412" spans="5:9" s="78" customFormat="1" x14ac:dyDescent="0.25">
      <c r="E412" s="79"/>
      <c r="I412" s="79"/>
    </row>
    <row r="413" spans="5:9" s="78" customFormat="1" x14ac:dyDescent="0.25">
      <c r="E413" s="79"/>
      <c r="I413" s="79"/>
    </row>
    <row r="414" spans="5:9" s="78" customFormat="1" x14ac:dyDescent="0.25">
      <c r="E414" s="79"/>
      <c r="I414" s="79"/>
    </row>
    <row r="415" spans="5:9" s="78" customFormat="1" x14ac:dyDescent="0.25">
      <c r="E415" s="79"/>
      <c r="I415" s="79"/>
    </row>
    <row r="416" spans="5:9" s="78" customFormat="1" x14ac:dyDescent="0.25">
      <c r="E416" s="79"/>
      <c r="I416" s="79"/>
    </row>
    <row r="417" spans="5:9" s="78" customFormat="1" x14ac:dyDescent="0.25">
      <c r="E417" s="79"/>
      <c r="I417" s="79"/>
    </row>
    <row r="418" spans="5:9" s="78" customFormat="1" x14ac:dyDescent="0.25">
      <c r="E418" s="79"/>
      <c r="I418" s="79"/>
    </row>
    <row r="419" spans="5:9" s="78" customFormat="1" x14ac:dyDescent="0.25">
      <c r="E419" s="79"/>
      <c r="I419" s="79"/>
    </row>
    <row r="420" spans="5:9" s="78" customFormat="1" x14ac:dyDescent="0.25">
      <c r="E420" s="79"/>
      <c r="I420" s="79"/>
    </row>
    <row r="421" spans="5:9" s="78" customFormat="1" x14ac:dyDescent="0.25">
      <c r="E421" s="79"/>
      <c r="I421" s="79"/>
    </row>
    <row r="422" spans="5:9" s="78" customFormat="1" x14ac:dyDescent="0.25">
      <c r="E422" s="79"/>
      <c r="I422" s="79"/>
    </row>
    <row r="423" spans="5:9" s="78" customFormat="1" x14ac:dyDescent="0.25">
      <c r="E423" s="79"/>
      <c r="I423" s="79"/>
    </row>
    <row r="424" spans="5:9" s="78" customFormat="1" x14ac:dyDescent="0.25">
      <c r="E424" s="79"/>
      <c r="I424" s="79"/>
    </row>
    <row r="425" spans="5:9" s="78" customFormat="1" x14ac:dyDescent="0.25">
      <c r="E425" s="79"/>
      <c r="I425" s="79"/>
    </row>
    <row r="426" spans="5:9" s="78" customFormat="1" x14ac:dyDescent="0.25">
      <c r="E426" s="79"/>
      <c r="I426" s="79"/>
    </row>
    <row r="427" spans="5:9" s="78" customFormat="1" x14ac:dyDescent="0.25">
      <c r="E427" s="79"/>
      <c r="I427" s="79"/>
    </row>
    <row r="428" spans="5:9" s="78" customFormat="1" x14ac:dyDescent="0.25">
      <c r="E428" s="79"/>
      <c r="I428" s="79"/>
    </row>
    <row r="429" spans="5:9" s="78" customFormat="1" x14ac:dyDescent="0.25">
      <c r="E429" s="79"/>
      <c r="I429" s="79"/>
    </row>
    <row r="430" spans="5:9" s="78" customFormat="1" x14ac:dyDescent="0.25">
      <c r="E430" s="79"/>
      <c r="I430" s="79"/>
    </row>
    <row r="431" spans="5:9" s="78" customFormat="1" x14ac:dyDescent="0.25">
      <c r="E431" s="79"/>
      <c r="I431" s="79"/>
    </row>
    <row r="432" spans="5:9" s="78" customFormat="1" x14ac:dyDescent="0.25">
      <c r="E432" s="79"/>
      <c r="I432" s="79"/>
    </row>
    <row r="433" spans="5:9" s="78" customFormat="1" x14ac:dyDescent="0.25">
      <c r="E433" s="79"/>
      <c r="I433" s="79"/>
    </row>
    <row r="434" spans="5:9" s="78" customFormat="1" x14ac:dyDescent="0.25">
      <c r="E434" s="79"/>
      <c r="I434" s="79"/>
    </row>
    <row r="435" spans="5:9" s="78" customFormat="1" x14ac:dyDescent="0.25">
      <c r="E435" s="79"/>
      <c r="I435" s="79"/>
    </row>
    <row r="436" spans="5:9" s="78" customFormat="1" x14ac:dyDescent="0.25">
      <c r="E436" s="79"/>
      <c r="I436" s="79"/>
    </row>
    <row r="437" spans="5:9" s="78" customFormat="1" x14ac:dyDescent="0.25">
      <c r="E437" s="79"/>
      <c r="I437" s="79"/>
    </row>
    <row r="438" spans="5:9" s="78" customFormat="1" x14ac:dyDescent="0.25">
      <c r="E438" s="79"/>
      <c r="I438" s="79"/>
    </row>
  </sheetData>
  <mergeCells count="7">
    <mergeCell ref="A33:C33"/>
    <mergeCell ref="A7:B7"/>
    <mergeCell ref="A15:B15"/>
    <mergeCell ref="N16:O16"/>
    <mergeCell ref="A30:C30"/>
    <mergeCell ref="A31:C31"/>
    <mergeCell ref="A32:C32"/>
  </mergeCells>
  <pageMargins left="0.7" right="0.7" top="0.75" bottom="0.75" header="0.3" footer="0.3"/>
  <pageSetup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G438"/>
  <sheetViews>
    <sheetView workbookViewId="0">
      <selection sqref="A1:G1"/>
    </sheetView>
  </sheetViews>
  <sheetFormatPr defaultColWidth="22.5703125" defaultRowHeight="12.75" x14ac:dyDescent="0.2"/>
  <cols>
    <col min="1" max="1" width="9.7109375" style="6" customWidth="1"/>
    <col min="2" max="2" width="30.5703125" style="6" bestFit="1" customWidth="1"/>
    <col min="3" max="3" width="11.42578125" style="6" bestFit="1" customWidth="1"/>
    <col min="4" max="4" width="31.5703125" style="6" customWidth="1"/>
    <col min="5" max="5" width="27.85546875" style="22" bestFit="1" customWidth="1"/>
    <col min="6" max="6" width="21.5703125" style="23" bestFit="1" customWidth="1"/>
    <col min="7" max="7" width="65.7109375" style="24" bestFit="1" customWidth="1"/>
    <col min="8" max="16384" width="22.5703125" style="6"/>
  </cols>
  <sheetData>
    <row r="1" spans="1:7" s="27" customFormat="1" ht="23.25" x14ac:dyDescent="0.2">
      <c r="A1" s="915" t="str">
        <f>[5]Foundation!A1</f>
        <v>PLOT NO 15, JOHAR BOULEVARD, SECTOR -C, PHASE -V, DHA ISLAMABAD.</v>
      </c>
      <c r="B1" s="916"/>
      <c r="C1" s="916"/>
      <c r="D1" s="916"/>
      <c r="E1" s="916"/>
      <c r="F1" s="916"/>
      <c r="G1" s="916"/>
    </row>
    <row r="2" spans="1:7" s="28" customFormat="1" ht="42" customHeight="1" thickBot="1" x14ac:dyDescent="0.25">
      <c r="A2" s="917" t="s">
        <v>363</v>
      </c>
      <c r="B2" s="918"/>
      <c r="C2" s="918"/>
      <c r="D2" s="918"/>
      <c r="E2" s="918"/>
      <c r="F2" s="918"/>
      <c r="G2" s="918"/>
    </row>
    <row r="3" spans="1:7" s="27" customFormat="1" ht="32.25" customHeight="1" x14ac:dyDescent="0.2">
      <c r="A3" s="919" t="s">
        <v>35</v>
      </c>
      <c r="B3" s="921" t="s">
        <v>36</v>
      </c>
      <c r="C3" s="919" t="s">
        <v>5</v>
      </c>
      <c r="D3" s="919" t="s">
        <v>364</v>
      </c>
      <c r="E3" s="919" t="s">
        <v>365</v>
      </c>
      <c r="F3" s="919" t="s">
        <v>366</v>
      </c>
      <c r="G3" s="919" t="s">
        <v>367</v>
      </c>
    </row>
    <row r="4" spans="1:7" s="28" customFormat="1" ht="78" customHeight="1" thickBot="1" x14ac:dyDescent="0.25">
      <c r="A4" s="920"/>
      <c r="B4" s="922"/>
      <c r="C4" s="920"/>
      <c r="D4" s="920"/>
      <c r="E4" s="920"/>
      <c r="F4" s="920"/>
      <c r="G4" s="920"/>
    </row>
    <row r="5" spans="1:7" s="33" customFormat="1" ht="60" customHeight="1" x14ac:dyDescent="0.3">
      <c r="A5" s="58">
        <v>1</v>
      </c>
      <c r="B5" s="59" t="s">
        <v>149</v>
      </c>
      <c r="C5" s="60" t="s">
        <v>150</v>
      </c>
      <c r="D5" s="61">
        <f>'[5]Material Sumary Building'!D5</f>
        <v>2768.5952715310277</v>
      </c>
      <c r="E5" s="62">
        <f>'MC Structure Optimized'!E82</f>
        <v>2768.5952715310277</v>
      </c>
      <c r="F5" s="62"/>
      <c r="G5" s="59" t="s">
        <v>368</v>
      </c>
    </row>
    <row r="6" spans="1:7" s="33" customFormat="1" ht="60" customHeight="1" x14ac:dyDescent="0.3">
      <c r="A6" s="63">
        <v>2</v>
      </c>
      <c r="B6" s="64" t="s">
        <v>151</v>
      </c>
      <c r="C6" s="65" t="s">
        <v>369</v>
      </c>
      <c r="D6" s="61">
        <f>'[5]Material Sumary Building'!D6</f>
        <v>10976.752254155141</v>
      </c>
      <c r="E6" s="66">
        <f>'MC Structure Optimized'!F82</f>
        <v>10976.752254155141</v>
      </c>
      <c r="F6" s="66"/>
      <c r="G6" s="64"/>
    </row>
    <row r="7" spans="1:7" s="33" customFormat="1" ht="60" customHeight="1" x14ac:dyDescent="0.3">
      <c r="A7" s="63">
        <v>3</v>
      </c>
      <c r="B7" s="64" t="s">
        <v>152</v>
      </c>
      <c r="C7" s="65" t="s">
        <v>369</v>
      </c>
      <c r="D7" s="61">
        <f>'[5]Material Sumary Building'!D7</f>
        <v>10386.132883923074</v>
      </c>
      <c r="E7" s="66">
        <f>'MC Structure Optimized'!G82</f>
        <v>10386.132883923074</v>
      </c>
      <c r="F7" s="66"/>
      <c r="G7" s="64"/>
    </row>
    <row r="8" spans="1:7" s="33" customFormat="1" ht="60" customHeight="1" x14ac:dyDescent="0.3">
      <c r="A8" s="63">
        <v>4</v>
      </c>
      <c r="B8" s="64" t="s">
        <v>153</v>
      </c>
      <c r="C8" s="65" t="s">
        <v>369</v>
      </c>
      <c r="D8" s="61">
        <f>'[5]Material Sumary Building'!D8</f>
        <v>152593.50290625001</v>
      </c>
      <c r="E8" s="66">
        <f>'MC Structure Optimized'!H82</f>
        <v>141290.28046874999</v>
      </c>
      <c r="F8" s="66">
        <f>D8-E8</f>
        <v>11303.222437500022</v>
      </c>
      <c r="G8" s="64" t="s">
        <v>370</v>
      </c>
    </row>
    <row r="9" spans="1:7" s="33" customFormat="1" ht="60" customHeight="1" x14ac:dyDescent="0.3">
      <c r="A9" s="63">
        <v>5</v>
      </c>
      <c r="B9" s="64" t="s">
        <v>155</v>
      </c>
      <c r="C9" s="65" t="s">
        <v>369</v>
      </c>
      <c r="D9" s="61">
        <f>'[5]Material Sumary Building'!D9</f>
        <v>35.317332762500001</v>
      </c>
      <c r="E9" s="63">
        <f>('optimized Sheet stage wise'!E14)/1000</f>
        <v>24.141043281531253</v>
      </c>
      <c r="F9" s="66">
        <f>D9-E9</f>
        <v>11.176289480968748</v>
      </c>
      <c r="G9" s="64" t="s">
        <v>371</v>
      </c>
    </row>
    <row r="10" spans="1:7" s="33" customFormat="1" ht="60" customHeight="1" x14ac:dyDescent="0.3">
      <c r="A10" s="63">
        <v>6</v>
      </c>
      <c r="B10" s="64" t="s">
        <v>372</v>
      </c>
      <c r="C10" s="65" t="s">
        <v>369</v>
      </c>
      <c r="D10" s="67"/>
      <c r="E10" s="63"/>
      <c r="F10" s="66"/>
      <c r="G10" s="64" t="s">
        <v>373</v>
      </c>
    </row>
    <row r="11" spans="1:7" s="33" customFormat="1" ht="60" customHeight="1" x14ac:dyDescent="0.3">
      <c r="A11" s="68">
        <v>7</v>
      </c>
      <c r="B11" s="69" t="s">
        <v>374</v>
      </c>
      <c r="C11" s="65" t="s">
        <v>369</v>
      </c>
      <c r="D11" s="70"/>
      <c r="E11" s="68"/>
      <c r="F11" s="71"/>
      <c r="G11" s="69" t="s">
        <v>373</v>
      </c>
    </row>
    <row r="12" spans="1:7" s="27" customFormat="1" ht="23.25" x14ac:dyDescent="0.2">
      <c r="C12" s="65"/>
      <c r="E12" s="72"/>
      <c r="F12" s="73"/>
      <c r="G12" s="74"/>
    </row>
    <row r="13" spans="1:7" s="27" customFormat="1" x14ac:dyDescent="0.2">
      <c r="E13" s="72"/>
      <c r="F13" s="73"/>
      <c r="G13" s="74"/>
    </row>
    <row r="14" spans="1:7" s="27" customFormat="1" ht="36.75" customHeight="1" x14ac:dyDescent="0.2">
      <c r="A14" s="27" t="s">
        <v>375</v>
      </c>
      <c r="E14" s="72"/>
      <c r="F14" s="75"/>
      <c r="G14" s="74"/>
    </row>
    <row r="15" spans="1:7" s="27" customFormat="1" ht="37.5" customHeight="1" x14ac:dyDescent="0.2">
      <c r="E15" s="72"/>
      <c r="F15" s="76"/>
      <c r="G15" s="74"/>
    </row>
    <row r="16" spans="1:7" s="27" customFormat="1" x14ac:dyDescent="0.2">
      <c r="E16" s="72"/>
      <c r="F16" s="73"/>
      <c r="G16" s="74"/>
    </row>
    <row r="17" spans="5:7" s="27" customFormat="1" x14ac:dyDescent="0.2">
      <c r="E17" s="72"/>
      <c r="F17" s="73"/>
      <c r="G17" s="74"/>
    </row>
    <row r="18" spans="5:7" s="27" customFormat="1" x14ac:dyDescent="0.2">
      <c r="E18" s="72"/>
      <c r="F18" s="73"/>
      <c r="G18" s="74"/>
    </row>
    <row r="19" spans="5:7" s="27" customFormat="1" x14ac:dyDescent="0.2">
      <c r="E19" s="72"/>
      <c r="F19" s="73"/>
      <c r="G19" s="74"/>
    </row>
    <row r="20" spans="5:7" s="27" customFormat="1" x14ac:dyDescent="0.2">
      <c r="E20" s="72"/>
      <c r="F20" s="73"/>
      <c r="G20" s="74"/>
    </row>
    <row r="21" spans="5:7" s="27" customFormat="1" x14ac:dyDescent="0.2">
      <c r="E21" s="72"/>
      <c r="F21" s="73"/>
      <c r="G21" s="74"/>
    </row>
    <row r="22" spans="5:7" s="27" customFormat="1" x14ac:dyDescent="0.2">
      <c r="E22" s="72"/>
      <c r="F22" s="73"/>
      <c r="G22" s="74"/>
    </row>
    <row r="23" spans="5:7" s="27" customFormat="1" x14ac:dyDescent="0.2">
      <c r="E23" s="72"/>
      <c r="F23" s="73"/>
      <c r="G23" s="74"/>
    </row>
    <row r="24" spans="5:7" s="27" customFormat="1" x14ac:dyDescent="0.2">
      <c r="E24" s="72"/>
      <c r="F24" s="73"/>
      <c r="G24" s="74"/>
    </row>
    <row r="25" spans="5:7" s="27" customFormat="1" x14ac:dyDescent="0.2">
      <c r="E25" s="72"/>
      <c r="F25" s="73"/>
      <c r="G25" s="74"/>
    </row>
    <row r="26" spans="5:7" s="27" customFormat="1" x14ac:dyDescent="0.2">
      <c r="E26" s="72"/>
      <c r="F26" s="73"/>
      <c r="G26" s="74"/>
    </row>
    <row r="27" spans="5:7" s="27" customFormat="1" x14ac:dyDescent="0.2">
      <c r="E27" s="72"/>
      <c r="F27" s="73"/>
      <c r="G27" s="74"/>
    </row>
    <row r="28" spans="5:7" s="27" customFormat="1" x14ac:dyDescent="0.2">
      <c r="E28" s="72"/>
      <c r="F28" s="73"/>
      <c r="G28" s="74"/>
    </row>
    <row r="29" spans="5:7" s="27" customFormat="1" x14ac:dyDescent="0.2">
      <c r="E29" s="72"/>
      <c r="F29" s="73"/>
      <c r="G29" s="74"/>
    </row>
    <row r="30" spans="5:7" s="27" customFormat="1" x14ac:dyDescent="0.2">
      <c r="E30" s="72"/>
      <c r="F30" s="73"/>
      <c r="G30" s="74"/>
    </row>
    <row r="31" spans="5:7" s="27" customFormat="1" x14ac:dyDescent="0.2">
      <c r="E31" s="72"/>
      <c r="F31" s="73"/>
      <c r="G31" s="74"/>
    </row>
    <row r="32" spans="5:7" s="27" customFormat="1" x14ac:dyDescent="0.2">
      <c r="E32" s="72"/>
      <c r="F32" s="73"/>
      <c r="G32" s="74"/>
    </row>
    <row r="33" spans="5:7" s="27" customFormat="1" x14ac:dyDescent="0.2">
      <c r="E33" s="72"/>
      <c r="F33" s="73"/>
      <c r="G33" s="74"/>
    </row>
    <row r="34" spans="5:7" s="27" customFormat="1" x14ac:dyDescent="0.2">
      <c r="E34" s="72"/>
      <c r="F34" s="73"/>
      <c r="G34" s="74"/>
    </row>
    <row r="35" spans="5:7" s="27" customFormat="1" x14ac:dyDescent="0.2">
      <c r="E35" s="72"/>
      <c r="F35" s="73"/>
      <c r="G35" s="74"/>
    </row>
    <row r="36" spans="5:7" s="27" customFormat="1" x14ac:dyDescent="0.2">
      <c r="E36" s="72"/>
      <c r="F36" s="73"/>
      <c r="G36" s="74"/>
    </row>
    <row r="37" spans="5:7" s="27" customFormat="1" x14ac:dyDescent="0.2">
      <c r="E37" s="72"/>
      <c r="F37" s="73"/>
      <c r="G37" s="74"/>
    </row>
    <row r="38" spans="5:7" s="27" customFormat="1" x14ac:dyDescent="0.2">
      <c r="E38" s="72"/>
      <c r="F38" s="73"/>
      <c r="G38" s="74"/>
    </row>
    <row r="39" spans="5:7" s="27" customFormat="1" x14ac:dyDescent="0.2">
      <c r="E39" s="72"/>
      <c r="F39" s="73"/>
      <c r="G39" s="74"/>
    </row>
    <row r="40" spans="5:7" s="27" customFormat="1" x14ac:dyDescent="0.2">
      <c r="E40" s="72"/>
      <c r="F40" s="73"/>
      <c r="G40" s="74"/>
    </row>
    <row r="41" spans="5:7" s="27" customFormat="1" x14ac:dyDescent="0.2">
      <c r="E41" s="72"/>
      <c r="F41" s="73"/>
      <c r="G41" s="74"/>
    </row>
    <row r="42" spans="5:7" s="27" customFormat="1" x14ac:dyDescent="0.2">
      <c r="E42" s="72"/>
      <c r="F42" s="73"/>
      <c r="G42" s="74"/>
    </row>
    <row r="43" spans="5:7" s="27" customFormat="1" x14ac:dyDescent="0.2">
      <c r="E43" s="72"/>
      <c r="F43" s="73"/>
      <c r="G43" s="74"/>
    </row>
    <row r="44" spans="5:7" s="27" customFormat="1" x14ac:dyDescent="0.2">
      <c r="E44" s="72"/>
      <c r="F44" s="73"/>
      <c r="G44" s="74"/>
    </row>
    <row r="45" spans="5:7" s="27" customFormat="1" x14ac:dyDescent="0.2">
      <c r="E45" s="72"/>
      <c r="F45" s="73"/>
      <c r="G45" s="74"/>
    </row>
    <row r="46" spans="5:7" s="27" customFormat="1" x14ac:dyDescent="0.2">
      <c r="E46" s="72"/>
      <c r="F46" s="73"/>
      <c r="G46" s="74"/>
    </row>
    <row r="47" spans="5:7" s="27" customFormat="1" x14ac:dyDescent="0.2">
      <c r="E47" s="72"/>
      <c r="F47" s="73"/>
      <c r="G47" s="74"/>
    </row>
    <row r="48" spans="5:7" s="27" customFormat="1" x14ac:dyDescent="0.2">
      <c r="E48" s="72"/>
      <c r="F48" s="73"/>
      <c r="G48" s="74"/>
    </row>
    <row r="49" spans="5:7" s="27" customFormat="1" x14ac:dyDescent="0.2">
      <c r="E49" s="72"/>
      <c r="F49" s="73"/>
      <c r="G49" s="74"/>
    </row>
    <row r="50" spans="5:7" s="27" customFormat="1" x14ac:dyDescent="0.2">
      <c r="E50" s="72"/>
      <c r="F50" s="73"/>
      <c r="G50" s="74"/>
    </row>
    <row r="51" spans="5:7" s="27" customFormat="1" x14ac:dyDescent="0.2">
      <c r="E51" s="72"/>
      <c r="F51" s="73"/>
      <c r="G51" s="74"/>
    </row>
    <row r="52" spans="5:7" s="27" customFormat="1" x14ac:dyDescent="0.2">
      <c r="E52" s="72"/>
      <c r="F52" s="73"/>
      <c r="G52" s="74"/>
    </row>
    <row r="53" spans="5:7" s="27" customFormat="1" x14ac:dyDescent="0.2">
      <c r="E53" s="72"/>
      <c r="F53" s="73"/>
      <c r="G53" s="74"/>
    </row>
    <row r="54" spans="5:7" s="27" customFormat="1" x14ac:dyDescent="0.2">
      <c r="E54" s="72"/>
      <c r="F54" s="73"/>
      <c r="G54" s="74"/>
    </row>
    <row r="55" spans="5:7" s="27" customFormat="1" x14ac:dyDescent="0.2">
      <c r="E55" s="72"/>
      <c r="F55" s="73"/>
      <c r="G55" s="74"/>
    </row>
    <row r="56" spans="5:7" s="27" customFormat="1" x14ac:dyDescent="0.2">
      <c r="E56" s="72"/>
      <c r="F56" s="73"/>
      <c r="G56" s="74"/>
    </row>
    <row r="57" spans="5:7" s="27" customFormat="1" x14ac:dyDescent="0.2">
      <c r="E57" s="72"/>
      <c r="F57" s="73"/>
      <c r="G57" s="74"/>
    </row>
    <row r="58" spans="5:7" s="27" customFormat="1" x14ac:dyDescent="0.2">
      <c r="E58" s="72"/>
      <c r="F58" s="73"/>
      <c r="G58" s="74"/>
    </row>
    <row r="59" spans="5:7" s="27" customFormat="1" x14ac:dyDescent="0.2">
      <c r="E59" s="72"/>
      <c r="F59" s="73"/>
      <c r="G59" s="74"/>
    </row>
    <row r="60" spans="5:7" s="27" customFormat="1" x14ac:dyDescent="0.2">
      <c r="E60" s="72"/>
      <c r="F60" s="73"/>
      <c r="G60" s="74"/>
    </row>
    <row r="61" spans="5:7" s="27" customFormat="1" x14ac:dyDescent="0.2">
      <c r="E61" s="72"/>
      <c r="F61" s="73"/>
      <c r="G61" s="74"/>
    </row>
    <row r="62" spans="5:7" s="27" customFormat="1" x14ac:dyDescent="0.2">
      <c r="E62" s="72"/>
      <c r="F62" s="73"/>
      <c r="G62" s="74"/>
    </row>
    <row r="63" spans="5:7" s="27" customFormat="1" x14ac:dyDescent="0.2">
      <c r="E63" s="72"/>
      <c r="F63" s="73"/>
      <c r="G63" s="74"/>
    </row>
    <row r="64" spans="5:7" s="27" customFormat="1" x14ac:dyDescent="0.2">
      <c r="E64" s="72"/>
      <c r="F64" s="73"/>
      <c r="G64" s="74"/>
    </row>
    <row r="65" spans="5:7" s="27" customFormat="1" x14ac:dyDescent="0.2">
      <c r="E65" s="72"/>
      <c r="F65" s="73"/>
      <c r="G65" s="74"/>
    </row>
    <row r="66" spans="5:7" s="27" customFormat="1" x14ac:dyDescent="0.2">
      <c r="E66" s="72"/>
      <c r="F66" s="73"/>
      <c r="G66" s="74"/>
    </row>
    <row r="67" spans="5:7" s="27" customFormat="1" x14ac:dyDescent="0.2">
      <c r="E67" s="72"/>
      <c r="F67" s="73"/>
      <c r="G67" s="74"/>
    </row>
    <row r="68" spans="5:7" s="27" customFormat="1" x14ac:dyDescent="0.2">
      <c r="E68" s="72"/>
      <c r="F68" s="73"/>
      <c r="G68" s="74"/>
    </row>
    <row r="69" spans="5:7" s="27" customFormat="1" x14ac:dyDescent="0.2">
      <c r="E69" s="72"/>
      <c r="F69" s="73"/>
      <c r="G69" s="74"/>
    </row>
    <row r="70" spans="5:7" s="27" customFormat="1" x14ac:dyDescent="0.2">
      <c r="E70" s="72"/>
      <c r="F70" s="73"/>
      <c r="G70" s="74"/>
    </row>
    <row r="71" spans="5:7" s="27" customFormat="1" x14ac:dyDescent="0.2">
      <c r="E71" s="72"/>
      <c r="F71" s="73"/>
      <c r="G71" s="74"/>
    </row>
    <row r="72" spans="5:7" s="27" customFormat="1" x14ac:dyDescent="0.2">
      <c r="E72" s="72"/>
      <c r="F72" s="73"/>
      <c r="G72" s="74"/>
    </row>
    <row r="73" spans="5:7" s="27" customFormat="1" x14ac:dyDescent="0.2">
      <c r="E73" s="72"/>
      <c r="F73" s="73"/>
      <c r="G73" s="74"/>
    </row>
    <row r="74" spans="5:7" s="27" customFormat="1" x14ac:dyDescent="0.2">
      <c r="E74" s="72"/>
      <c r="F74" s="73"/>
      <c r="G74" s="74"/>
    </row>
    <row r="75" spans="5:7" s="27" customFormat="1" x14ac:dyDescent="0.2">
      <c r="E75" s="72"/>
      <c r="F75" s="73"/>
      <c r="G75" s="74"/>
    </row>
    <row r="76" spans="5:7" s="27" customFormat="1" x14ac:dyDescent="0.2">
      <c r="E76" s="72"/>
      <c r="F76" s="73"/>
      <c r="G76" s="74"/>
    </row>
    <row r="77" spans="5:7" s="27" customFormat="1" x14ac:dyDescent="0.2">
      <c r="E77" s="72"/>
      <c r="F77" s="73"/>
      <c r="G77" s="74"/>
    </row>
    <row r="78" spans="5:7" s="27" customFormat="1" x14ac:dyDescent="0.2">
      <c r="E78" s="72"/>
      <c r="F78" s="73"/>
      <c r="G78" s="74"/>
    </row>
    <row r="79" spans="5:7" s="27" customFormat="1" x14ac:dyDescent="0.2">
      <c r="E79" s="72"/>
      <c r="F79" s="73"/>
      <c r="G79" s="74"/>
    </row>
    <row r="80" spans="5:7" s="27" customFormat="1" x14ac:dyDescent="0.2">
      <c r="E80" s="72"/>
      <c r="F80" s="73"/>
      <c r="G80" s="74"/>
    </row>
    <row r="81" spans="5:7" s="27" customFormat="1" x14ac:dyDescent="0.2">
      <c r="E81" s="72"/>
      <c r="F81" s="73"/>
      <c r="G81" s="74"/>
    </row>
    <row r="82" spans="5:7" s="27" customFormat="1" x14ac:dyDescent="0.2">
      <c r="E82" s="72"/>
      <c r="F82" s="73"/>
      <c r="G82" s="74"/>
    </row>
    <row r="83" spans="5:7" s="27" customFormat="1" x14ac:dyDescent="0.2">
      <c r="E83" s="72"/>
      <c r="F83" s="73"/>
      <c r="G83" s="74"/>
    </row>
    <row r="84" spans="5:7" s="27" customFormat="1" x14ac:dyDescent="0.2">
      <c r="E84" s="72"/>
      <c r="F84" s="73"/>
      <c r="G84" s="74"/>
    </row>
    <row r="85" spans="5:7" s="27" customFormat="1" x14ac:dyDescent="0.2">
      <c r="E85" s="72"/>
      <c r="F85" s="73"/>
      <c r="G85" s="74"/>
    </row>
    <row r="86" spans="5:7" s="27" customFormat="1" x14ac:dyDescent="0.2">
      <c r="E86" s="72"/>
      <c r="F86" s="73"/>
      <c r="G86" s="74"/>
    </row>
    <row r="87" spans="5:7" s="27" customFormat="1" x14ac:dyDescent="0.2">
      <c r="E87" s="72"/>
      <c r="F87" s="73"/>
      <c r="G87" s="74"/>
    </row>
    <row r="88" spans="5:7" s="27" customFormat="1" x14ac:dyDescent="0.2">
      <c r="E88" s="72"/>
      <c r="F88" s="73"/>
      <c r="G88" s="74"/>
    </row>
    <row r="89" spans="5:7" s="27" customFormat="1" x14ac:dyDescent="0.2">
      <c r="E89" s="72"/>
      <c r="F89" s="73"/>
      <c r="G89" s="74"/>
    </row>
    <row r="90" spans="5:7" s="27" customFormat="1" x14ac:dyDescent="0.2">
      <c r="E90" s="72"/>
      <c r="F90" s="73"/>
      <c r="G90" s="74"/>
    </row>
    <row r="91" spans="5:7" s="27" customFormat="1" x14ac:dyDescent="0.2">
      <c r="E91" s="72"/>
      <c r="F91" s="73"/>
      <c r="G91" s="74"/>
    </row>
    <row r="92" spans="5:7" s="27" customFormat="1" x14ac:dyDescent="0.2">
      <c r="E92" s="72"/>
      <c r="F92" s="73"/>
      <c r="G92" s="74"/>
    </row>
    <row r="93" spans="5:7" s="27" customFormat="1" x14ac:dyDescent="0.2">
      <c r="E93" s="72"/>
      <c r="F93" s="73"/>
      <c r="G93" s="74"/>
    </row>
    <row r="94" spans="5:7" s="27" customFormat="1" x14ac:dyDescent="0.2">
      <c r="E94" s="72"/>
      <c r="F94" s="73"/>
      <c r="G94" s="74"/>
    </row>
    <row r="95" spans="5:7" s="27" customFormat="1" x14ac:dyDescent="0.2">
      <c r="E95" s="72"/>
      <c r="F95" s="73"/>
      <c r="G95" s="74"/>
    </row>
    <row r="96" spans="5:7" s="27" customFormat="1" x14ac:dyDescent="0.2">
      <c r="E96" s="72"/>
      <c r="F96" s="73"/>
      <c r="G96" s="74"/>
    </row>
    <row r="97" spans="5:7" s="27" customFormat="1" x14ac:dyDescent="0.2">
      <c r="E97" s="72"/>
      <c r="F97" s="73"/>
      <c r="G97" s="74"/>
    </row>
    <row r="98" spans="5:7" s="27" customFormat="1" x14ac:dyDescent="0.2">
      <c r="E98" s="72"/>
      <c r="F98" s="73"/>
      <c r="G98" s="74"/>
    </row>
    <row r="99" spans="5:7" s="27" customFormat="1" x14ac:dyDescent="0.2">
      <c r="E99" s="72"/>
      <c r="F99" s="73"/>
      <c r="G99" s="74"/>
    </row>
    <row r="100" spans="5:7" s="27" customFormat="1" x14ac:dyDescent="0.2">
      <c r="E100" s="72"/>
      <c r="F100" s="73"/>
      <c r="G100" s="74"/>
    </row>
    <row r="101" spans="5:7" s="27" customFormat="1" x14ac:dyDescent="0.2">
      <c r="E101" s="72"/>
      <c r="F101" s="73"/>
      <c r="G101" s="74"/>
    </row>
    <row r="102" spans="5:7" s="27" customFormat="1" x14ac:dyDescent="0.2">
      <c r="E102" s="72"/>
      <c r="F102" s="73"/>
      <c r="G102" s="74"/>
    </row>
    <row r="103" spans="5:7" s="27" customFormat="1" x14ac:dyDescent="0.2">
      <c r="E103" s="72"/>
      <c r="F103" s="73"/>
      <c r="G103" s="74"/>
    </row>
    <row r="104" spans="5:7" s="27" customFormat="1" x14ac:dyDescent="0.2">
      <c r="E104" s="72"/>
      <c r="F104" s="73"/>
      <c r="G104" s="74"/>
    </row>
    <row r="105" spans="5:7" s="27" customFormat="1" x14ac:dyDescent="0.2">
      <c r="E105" s="72"/>
      <c r="F105" s="73"/>
      <c r="G105" s="74"/>
    </row>
    <row r="106" spans="5:7" s="27" customFormat="1" x14ac:dyDescent="0.2">
      <c r="E106" s="72"/>
      <c r="F106" s="73"/>
      <c r="G106" s="74"/>
    </row>
    <row r="107" spans="5:7" s="27" customFormat="1" x14ac:dyDescent="0.2">
      <c r="E107" s="72"/>
      <c r="F107" s="73"/>
      <c r="G107" s="74"/>
    </row>
    <row r="108" spans="5:7" s="27" customFormat="1" x14ac:dyDescent="0.2">
      <c r="E108" s="72"/>
      <c r="F108" s="73"/>
      <c r="G108" s="74"/>
    </row>
    <row r="109" spans="5:7" s="27" customFormat="1" x14ac:dyDescent="0.2">
      <c r="E109" s="72"/>
      <c r="F109" s="73"/>
      <c r="G109" s="74"/>
    </row>
    <row r="110" spans="5:7" s="27" customFormat="1" x14ac:dyDescent="0.2">
      <c r="E110" s="72"/>
      <c r="F110" s="73"/>
      <c r="G110" s="74"/>
    </row>
    <row r="111" spans="5:7" s="27" customFormat="1" x14ac:dyDescent="0.2">
      <c r="E111" s="72"/>
      <c r="F111" s="73"/>
      <c r="G111" s="74"/>
    </row>
    <row r="112" spans="5:7" s="27" customFormat="1" x14ac:dyDescent="0.2">
      <c r="E112" s="72"/>
      <c r="F112" s="73"/>
      <c r="G112" s="74"/>
    </row>
    <row r="113" spans="5:7" s="27" customFormat="1" x14ac:dyDescent="0.2">
      <c r="E113" s="72"/>
      <c r="F113" s="73"/>
      <c r="G113" s="74"/>
    </row>
    <row r="114" spans="5:7" s="27" customFormat="1" x14ac:dyDescent="0.2">
      <c r="E114" s="72"/>
      <c r="F114" s="73"/>
      <c r="G114" s="74"/>
    </row>
    <row r="115" spans="5:7" s="27" customFormat="1" x14ac:dyDescent="0.2">
      <c r="E115" s="72"/>
      <c r="F115" s="73"/>
      <c r="G115" s="74"/>
    </row>
    <row r="116" spans="5:7" s="27" customFormat="1" x14ac:dyDescent="0.2">
      <c r="E116" s="72"/>
      <c r="F116" s="73"/>
      <c r="G116" s="74"/>
    </row>
    <row r="117" spans="5:7" s="27" customFormat="1" x14ac:dyDescent="0.2">
      <c r="E117" s="72"/>
      <c r="F117" s="73"/>
      <c r="G117" s="74"/>
    </row>
    <row r="118" spans="5:7" s="27" customFormat="1" x14ac:dyDescent="0.2">
      <c r="E118" s="72"/>
      <c r="F118" s="73"/>
      <c r="G118" s="74"/>
    </row>
    <row r="119" spans="5:7" s="27" customFormat="1" x14ac:dyDescent="0.2">
      <c r="E119" s="72"/>
      <c r="F119" s="73"/>
      <c r="G119" s="74"/>
    </row>
    <row r="120" spans="5:7" s="27" customFormat="1" x14ac:dyDescent="0.2">
      <c r="E120" s="72"/>
      <c r="F120" s="73"/>
      <c r="G120" s="74"/>
    </row>
    <row r="121" spans="5:7" s="27" customFormat="1" x14ac:dyDescent="0.2">
      <c r="E121" s="72"/>
      <c r="F121" s="73"/>
      <c r="G121" s="74"/>
    </row>
    <row r="122" spans="5:7" s="27" customFormat="1" x14ac:dyDescent="0.2">
      <c r="E122" s="72"/>
      <c r="F122" s="73"/>
      <c r="G122" s="74"/>
    </row>
    <row r="123" spans="5:7" s="27" customFormat="1" x14ac:dyDescent="0.2">
      <c r="E123" s="72"/>
      <c r="F123" s="73"/>
      <c r="G123" s="74"/>
    </row>
    <row r="124" spans="5:7" s="27" customFormat="1" x14ac:dyDescent="0.2">
      <c r="E124" s="72"/>
      <c r="F124" s="73"/>
      <c r="G124" s="74"/>
    </row>
    <row r="125" spans="5:7" s="27" customFormat="1" x14ac:dyDescent="0.2">
      <c r="E125" s="72"/>
      <c r="F125" s="73"/>
      <c r="G125" s="74"/>
    </row>
    <row r="126" spans="5:7" s="27" customFormat="1" x14ac:dyDescent="0.2">
      <c r="E126" s="72"/>
      <c r="F126" s="73"/>
      <c r="G126" s="74"/>
    </row>
    <row r="127" spans="5:7" s="27" customFormat="1" x14ac:dyDescent="0.2">
      <c r="E127" s="72"/>
      <c r="F127" s="73"/>
      <c r="G127" s="74"/>
    </row>
    <row r="128" spans="5:7" s="27" customFormat="1" x14ac:dyDescent="0.2">
      <c r="E128" s="72"/>
      <c r="F128" s="73"/>
      <c r="G128" s="74"/>
    </row>
    <row r="129" spans="5:7" s="27" customFormat="1" x14ac:dyDescent="0.2">
      <c r="E129" s="72"/>
      <c r="F129" s="73"/>
      <c r="G129" s="74"/>
    </row>
    <row r="130" spans="5:7" s="27" customFormat="1" x14ac:dyDescent="0.2">
      <c r="E130" s="72"/>
      <c r="F130" s="73"/>
      <c r="G130" s="74"/>
    </row>
    <row r="131" spans="5:7" s="27" customFormat="1" x14ac:dyDescent="0.2">
      <c r="E131" s="72"/>
      <c r="F131" s="73"/>
      <c r="G131" s="74"/>
    </row>
    <row r="132" spans="5:7" s="27" customFormat="1" x14ac:dyDescent="0.2">
      <c r="E132" s="72"/>
      <c r="F132" s="73"/>
      <c r="G132" s="74"/>
    </row>
    <row r="133" spans="5:7" s="27" customFormat="1" x14ac:dyDescent="0.2">
      <c r="E133" s="72"/>
      <c r="F133" s="73"/>
      <c r="G133" s="74"/>
    </row>
    <row r="134" spans="5:7" s="27" customFormat="1" x14ac:dyDescent="0.2">
      <c r="E134" s="72"/>
      <c r="F134" s="73"/>
      <c r="G134" s="74"/>
    </row>
    <row r="135" spans="5:7" s="27" customFormat="1" x14ac:dyDescent="0.2">
      <c r="E135" s="72"/>
      <c r="F135" s="73"/>
      <c r="G135" s="74"/>
    </row>
    <row r="136" spans="5:7" s="27" customFormat="1" x14ac:dyDescent="0.2">
      <c r="E136" s="72"/>
      <c r="F136" s="73"/>
      <c r="G136" s="74"/>
    </row>
    <row r="137" spans="5:7" s="27" customFormat="1" x14ac:dyDescent="0.2">
      <c r="E137" s="72"/>
      <c r="F137" s="73"/>
      <c r="G137" s="74"/>
    </row>
    <row r="138" spans="5:7" s="27" customFormat="1" x14ac:dyDescent="0.2">
      <c r="E138" s="72"/>
      <c r="F138" s="73"/>
      <c r="G138" s="74"/>
    </row>
    <row r="139" spans="5:7" s="27" customFormat="1" x14ac:dyDescent="0.2">
      <c r="E139" s="72"/>
      <c r="F139" s="73"/>
      <c r="G139" s="74"/>
    </row>
    <row r="140" spans="5:7" s="27" customFormat="1" x14ac:dyDescent="0.2">
      <c r="E140" s="72"/>
      <c r="F140" s="73"/>
      <c r="G140" s="74"/>
    </row>
    <row r="141" spans="5:7" s="27" customFormat="1" x14ac:dyDescent="0.2">
      <c r="E141" s="72"/>
      <c r="F141" s="73"/>
      <c r="G141" s="74"/>
    </row>
    <row r="142" spans="5:7" s="27" customFormat="1" x14ac:dyDescent="0.2">
      <c r="E142" s="72"/>
      <c r="F142" s="73"/>
      <c r="G142" s="74"/>
    </row>
    <row r="143" spans="5:7" s="27" customFormat="1" x14ac:dyDescent="0.2">
      <c r="E143" s="72"/>
      <c r="F143" s="73"/>
      <c r="G143" s="74"/>
    </row>
    <row r="144" spans="5:7" s="27" customFormat="1" x14ac:dyDescent="0.2">
      <c r="E144" s="72"/>
      <c r="F144" s="73"/>
      <c r="G144" s="74"/>
    </row>
    <row r="145" spans="5:7" s="27" customFormat="1" x14ac:dyDescent="0.2">
      <c r="E145" s="72"/>
      <c r="F145" s="73"/>
      <c r="G145" s="74"/>
    </row>
    <row r="146" spans="5:7" s="27" customFormat="1" x14ac:dyDescent="0.2">
      <c r="E146" s="72"/>
      <c r="F146" s="73"/>
      <c r="G146" s="74"/>
    </row>
    <row r="147" spans="5:7" s="27" customFormat="1" x14ac:dyDescent="0.2">
      <c r="E147" s="72"/>
      <c r="F147" s="73"/>
      <c r="G147" s="74"/>
    </row>
    <row r="148" spans="5:7" s="27" customFormat="1" x14ac:dyDescent="0.2">
      <c r="E148" s="72"/>
      <c r="F148" s="73"/>
      <c r="G148" s="74"/>
    </row>
    <row r="149" spans="5:7" s="27" customFormat="1" x14ac:dyDescent="0.2">
      <c r="E149" s="72"/>
      <c r="F149" s="73"/>
      <c r="G149" s="74"/>
    </row>
    <row r="150" spans="5:7" s="27" customFormat="1" x14ac:dyDescent="0.2">
      <c r="E150" s="72"/>
      <c r="F150" s="73"/>
      <c r="G150" s="74"/>
    </row>
    <row r="151" spans="5:7" s="27" customFormat="1" x14ac:dyDescent="0.2">
      <c r="E151" s="72"/>
      <c r="F151" s="73"/>
      <c r="G151" s="74"/>
    </row>
    <row r="152" spans="5:7" s="27" customFormat="1" x14ac:dyDescent="0.2">
      <c r="E152" s="72"/>
      <c r="F152" s="73"/>
      <c r="G152" s="74"/>
    </row>
    <row r="153" spans="5:7" s="27" customFormat="1" x14ac:dyDescent="0.2">
      <c r="E153" s="72"/>
      <c r="F153" s="73"/>
      <c r="G153" s="74"/>
    </row>
    <row r="154" spans="5:7" s="27" customFormat="1" x14ac:dyDescent="0.2">
      <c r="E154" s="72"/>
      <c r="F154" s="73"/>
      <c r="G154" s="74"/>
    </row>
    <row r="155" spans="5:7" s="27" customFormat="1" x14ac:dyDescent="0.2">
      <c r="E155" s="72"/>
      <c r="F155" s="73"/>
      <c r="G155" s="74"/>
    </row>
    <row r="156" spans="5:7" s="27" customFormat="1" x14ac:dyDescent="0.2">
      <c r="E156" s="72"/>
      <c r="F156" s="73"/>
      <c r="G156" s="74"/>
    </row>
    <row r="157" spans="5:7" s="27" customFormat="1" x14ac:dyDescent="0.2">
      <c r="E157" s="72"/>
      <c r="F157" s="73"/>
      <c r="G157" s="74"/>
    </row>
    <row r="158" spans="5:7" s="27" customFormat="1" x14ac:dyDescent="0.2">
      <c r="E158" s="72"/>
      <c r="F158" s="73"/>
      <c r="G158" s="74"/>
    </row>
    <row r="159" spans="5:7" s="27" customFormat="1" x14ac:dyDescent="0.2">
      <c r="E159" s="72"/>
      <c r="F159" s="73"/>
      <c r="G159" s="74"/>
    </row>
    <row r="160" spans="5:7" s="27" customFormat="1" x14ac:dyDescent="0.2">
      <c r="E160" s="72"/>
      <c r="F160" s="73"/>
      <c r="G160" s="74"/>
    </row>
    <row r="161" spans="5:7" s="27" customFormat="1" x14ac:dyDescent="0.2">
      <c r="E161" s="72"/>
      <c r="F161" s="73"/>
      <c r="G161" s="74"/>
    </row>
    <row r="162" spans="5:7" s="27" customFormat="1" x14ac:dyDescent="0.2">
      <c r="E162" s="72"/>
      <c r="F162" s="73"/>
      <c r="G162" s="74"/>
    </row>
    <row r="163" spans="5:7" s="27" customFormat="1" x14ac:dyDescent="0.2">
      <c r="E163" s="72"/>
      <c r="F163" s="73"/>
      <c r="G163" s="74"/>
    </row>
    <row r="164" spans="5:7" s="27" customFormat="1" x14ac:dyDescent="0.2">
      <c r="E164" s="72"/>
      <c r="F164" s="73"/>
      <c r="G164" s="74"/>
    </row>
    <row r="165" spans="5:7" s="27" customFormat="1" x14ac:dyDescent="0.2">
      <c r="E165" s="72"/>
      <c r="F165" s="73"/>
      <c r="G165" s="74"/>
    </row>
    <row r="166" spans="5:7" s="27" customFormat="1" x14ac:dyDescent="0.2">
      <c r="E166" s="72"/>
      <c r="F166" s="73"/>
      <c r="G166" s="74"/>
    </row>
    <row r="167" spans="5:7" s="27" customFormat="1" x14ac:dyDescent="0.2">
      <c r="E167" s="72"/>
      <c r="F167" s="73"/>
      <c r="G167" s="74"/>
    </row>
    <row r="168" spans="5:7" s="27" customFormat="1" x14ac:dyDescent="0.2">
      <c r="E168" s="72"/>
      <c r="F168" s="73"/>
      <c r="G168" s="74"/>
    </row>
    <row r="169" spans="5:7" s="27" customFormat="1" x14ac:dyDescent="0.2">
      <c r="E169" s="72"/>
      <c r="F169" s="73"/>
      <c r="G169" s="74"/>
    </row>
    <row r="170" spans="5:7" s="27" customFormat="1" x14ac:dyDescent="0.2">
      <c r="E170" s="72"/>
      <c r="F170" s="73"/>
      <c r="G170" s="74"/>
    </row>
    <row r="171" spans="5:7" s="27" customFormat="1" x14ac:dyDescent="0.2">
      <c r="E171" s="72"/>
      <c r="F171" s="73"/>
      <c r="G171" s="74"/>
    </row>
    <row r="172" spans="5:7" s="27" customFormat="1" x14ac:dyDescent="0.2">
      <c r="E172" s="72"/>
      <c r="F172" s="73"/>
      <c r="G172" s="74"/>
    </row>
    <row r="173" spans="5:7" s="27" customFormat="1" x14ac:dyDescent="0.2">
      <c r="E173" s="72"/>
      <c r="F173" s="73"/>
      <c r="G173" s="74"/>
    </row>
    <row r="174" spans="5:7" s="27" customFormat="1" x14ac:dyDescent="0.2">
      <c r="E174" s="72"/>
      <c r="F174" s="73"/>
      <c r="G174" s="74"/>
    </row>
    <row r="175" spans="5:7" s="27" customFormat="1" x14ac:dyDescent="0.2">
      <c r="E175" s="72"/>
      <c r="F175" s="73"/>
      <c r="G175" s="74"/>
    </row>
    <row r="176" spans="5:7" s="27" customFormat="1" x14ac:dyDescent="0.2">
      <c r="E176" s="72"/>
      <c r="F176" s="73"/>
      <c r="G176" s="74"/>
    </row>
    <row r="177" spans="5:7" s="27" customFormat="1" x14ac:dyDescent="0.2">
      <c r="E177" s="72"/>
      <c r="F177" s="73"/>
      <c r="G177" s="74"/>
    </row>
    <row r="178" spans="5:7" s="27" customFormat="1" x14ac:dyDescent="0.2">
      <c r="E178" s="72"/>
      <c r="F178" s="73"/>
      <c r="G178" s="74"/>
    </row>
    <row r="179" spans="5:7" s="27" customFormat="1" x14ac:dyDescent="0.2">
      <c r="E179" s="72"/>
      <c r="F179" s="73"/>
      <c r="G179" s="74"/>
    </row>
    <row r="180" spans="5:7" s="27" customFormat="1" x14ac:dyDescent="0.2">
      <c r="E180" s="72"/>
      <c r="F180" s="73"/>
      <c r="G180" s="74"/>
    </row>
    <row r="181" spans="5:7" s="27" customFormat="1" x14ac:dyDescent="0.2">
      <c r="E181" s="72"/>
      <c r="F181" s="73"/>
      <c r="G181" s="74"/>
    </row>
    <row r="182" spans="5:7" s="27" customFormat="1" x14ac:dyDescent="0.2">
      <c r="E182" s="72"/>
      <c r="F182" s="73"/>
      <c r="G182" s="74"/>
    </row>
    <row r="183" spans="5:7" s="27" customFormat="1" x14ac:dyDescent="0.2">
      <c r="E183" s="72"/>
      <c r="F183" s="73"/>
      <c r="G183" s="74"/>
    </row>
    <row r="184" spans="5:7" s="27" customFormat="1" x14ac:dyDescent="0.2">
      <c r="E184" s="72"/>
      <c r="F184" s="73"/>
      <c r="G184" s="74"/>
    </row>
    <row r="185" spans="5:7" s="27" customFormat="1" x14ac:dyDescent="0.2">
      <c r="E185" s="72"/>
      <c r="F185" s="73"/>
      <c r="G185" s="74"/>
    </row>
    <row r="186" spans="5:7" s="27" customFormat="1" x14ac:dyDescent="0.2">
      <c r="E186" s="72"/>
      <c r="F186" s="73"/>
      <c r="G186" s="74"/>
    </row>
    <row r="187" spans="5:7" s="27" customFormat="1" x14ac:dyDescent="0.2">
      <c r="E187" s="72"/>
      <c r="F187" s="73"/>
      <c r="G187" s="74"/>
    </row>
    <row r="188" spans="5:7" s="27" customFormat="1" x14ac:dyDescent="0.2">
      <c r="E188" s="72"/>
      <c r="F188" s="73"/>
      <c r="G188" s="74"/>
    </row>
    <row r="189" spans="5:7" s="27" customFormat="1" x14ac:dyDescent="0.2">
      <c r="E189" s="72"/>
      <c r="F189" s="73"/>
      <c r="G189" s="74"/>
    </row>
    <row r="190" spans="5:7" s="27" customFormat="1" x14ac:dyDescent="0.2">
      <c r="E190" s="72"/>
      <c r="F190" s="73"/>
      <c r="G190" s="74"/>
    </row>
    <row r="191" spans="5:7" s="27" customFormat="1" x14ac:dyDescent="0.2">
      <c r="E191" s="72"/>
      <c r="F191" s="73"/>
      <c r="G191" s="74"/>
    </row>
    <row r="192" spans="5:7" s="27" customFormat="1" x14ac:dyDescent="0.2">
      <c r="E192" s="72"/>
      <c r="F192" s="73"/>
      <c r="G192" s="74"/>
    </row>
    <row r="193" spans="5:7" s="27" customFormat="1" x14ac:dyDescent="0.2">
      <c r="E193" s="72"/>
      <c r="F193" s="73"/>
      <c r="G193" s="74"/>
    </row>
    <row r="194" spans="5:7" s="27" customFormat="1" x14ac:dyDescent="0.2">
      <c r="E194" s="72"/>
      <c r="F194" s="73"/>
      <c r="G194" s="74"/>
    </row>
    <row r="195" spans="5:7" s="27" customFormat="1" x14ac:dyDescent="0.2">
      <c r="E195" s="72"/>
      <c r="F195" s="73"/>
      <c r="G195" s="74"/>
    </row>
    <row r="196" spans="5:7" s="27" customFormat="1" x14ac:dyDescent="0.2">
      <c r="E196" s="72"/>
      <c r="F196" s="73"/>
      <c r="G196" s="74"/>
    </row>
    <row r="197" spans="5:7" s="27" customFormat="1" x14ac:dyDescent="0.2">
      <c r="E197" s="72"/>
      <c r="F197" s="73"/>
      <c r="G197" s="74"/>
    </row>
    <row r="198" spans="5:7" s="27" customFormat="1" x14ac:dyDescent="0.2">
      <c r="E198" s="72"/>
      <c r="F198" s="73"/>
      <c r="G198" s="74"/>
    </row>
    <row r="199" spans="5:7" s="27" customFormat="1" x14ac:dyDescent="0.2">
      <c r="E199" s="72"/>
      <c r="F199" s="73"/>
      <c r="G199" s="74"/>
    </row>
    <row r="200" spans="5:7" s="27" customFormat="1" x14ac:dyDescent="0.2">
      <c r="E200" s="72"/>
      <c r="F200" s="73"/>
      <c r="G200" s="74"/>
    </row>
    <row r="201" spans="5:7" s="27" customFormat="1" x14ac:dyDescent="0.2">
      <c r="E201" s="72"/>
      <c r="F201" s="73"/>
      <c r="G201" s="74"/>
    </row>
    <row r="202" spans="5:7" s="27" customFormat="1" x14ac:dyDescent="0.2">
      <c r="E202" s="72"/>
      <c r="F202" s="73"/>
      <c r="G202" s="74"/>
    </row>
    <row r="203" spans="5:7" s="27" customFormat="1" x14ac:dyDescent="0.2">
      <c r="E203" s="72"/>
      <c r="F203" s="73"/>
      <c r="G203" s="74"/>
    </row>
    <row r="204" spans="5:7" s="27" customFormat="1" x14ac:dyDescent="0.2">
      <c r="E204" s="72"/>
      <c r="F204" s="73"/>
      <c r="G204" s="74"/>
    </row>
    <row r="205" spans="5:7" s="27" customFormat="1" x14ac:dyDescent="0.2">
      <c r="E205" s="72"/>
      <c r="F205" s="73"/>
      <c r="G205" s="74"/>
    </row>
    <row r="206" spans="5:7" s="27" customFormat="1" x14ac:dyDescent="0.2">
      <c r="E206" s="72"/>
      <c r="F206" s="73"/>
      <c r="G206" s="74"/>
    </row>
    <row r="207" spans="5:7" s="27" customFormat="1" x14ac:dyDescent="0.2">
      <c r="E207" s="72"/>
      <c r="F207" s="73"/>
      <c r="G207" s="74"/>
    </row>
    <row r="208" spans="5:7" s="27" customFormat="1" x14ac:dyDescent="0.2">
      <c r="E208" s="72"/>
      <c r="F208" s="73"/>
      <c r="G208" s="74"/>
    </row>
    <row r="209" spans="5:7" s="27" customFormat="1" x14ac:dyDescent="0.2">
      <c r="E209" s="72"/>
      <c r="F209" s="73"/>
      <c r="G209" s="74"/>
    </row>
    <row r="210" spans="5:7" s="27" customFormat="1" x14ac:dyDescent="0.2">
      <c r="E210" s="72"/>
      <c r="F210" s="73"/>
      <c r="G210" s="74"/>
    </row>
    <row r="211" spans="5:7" s="27" customFormat="1" x14ac:dyDescent="0.2">
      <c r="E211" s="72"/>
      <c r="F211" s="73"/>
      <c r="G211" s="74"/>
    </row>
    <row r="212" spans="5:7" s="27" customFormat="1" x14ac:dyDescent="0.2">
      <c r="E212" s="72"/>
      <c r="F212" s="73"/>
      <c r="G212" s="74"/>
    </row>
    <row r="213" spans="5:7" s="27" customFormat="1" x14ac:dyDescent="0.2">
      <c r="E213" s="72"/>
      <c r="F213" s="73"/>
      <c r="G213" s="74"/>
    </row>
    <row r="214" spans="5:7" s="27" customFormat="1" x14ac:dyDescent="0.2">
      <c r="E214" s="72"/>
      <c r="F214" s="73"/>
      <c r="G214" s="74"/>
    </row>
    <row r="215" spans="5:7" s="27" customFormat="1" x14ac:dyDescent="0.2">
      <c r="E215" s="72"/>
      <c r="F215" s="73"/>
      <c r="G215" s="74"/>
    </row>
    <row r="216" spans="5:7" s="27" customFormat="1" x14ac:dyDescent="0.2">
      <c r="E216" s="72"/>
      <c r="F216" s="73"/>
      <c r="G216" s="74"/>
    </row>
    <row r="217" spans="5:7" s="27" customFormat="1" x14ac:dyDescent="0.2">
      <c r="E217" s="72"/>
      <c r="F217" s="73"/>
      <c r="G217" s="74"/>
    </row>
    <row r="218" spans="5:7" s="27" customFormat="1" x14ac:dyDescent="0.2">
      <c r="E218" s="72"/>
      <c r="F218" s="73"/>
      <c r="G218" s="74"/>
    </row>
    <row r="219" spans="5:7" s="27" customFormat="1" x14ac:dyDescent="0.2">
      <c r="E219" s="72"/>
      <c r="F219" s="73"/>
      <c r="G219" s="74"/>
    </row>
    <row r="220" spans="5:7" s="27" customFormat="1" x14ac:dyDescent="0.2">
      <c r="E220" s="72"/>
      <c r="F220" s="73"/>
      <c r="G220" s="74"/>
    </row>
    <row r="221" spans="5:7" s="27" customFormat="1" x14ac:dyDescent="0.2">
      <c r="E221" s="72"/>
      <c r="F221" s="73"/>
      <c r="G221" s="74"/>
    </row>
    <row r="222" spans="5:7" s="27" customFormat="1" x14ac:dyDescent="0.2">
      <c r="E222" s="72"/>
      <c r="F222" s="73"/>
      <c r="G222" s="74"/>
    </row>
    <row r="223" spans="5:7" s="27" customFormat="1" x14ac:dyDescent="0.2">
      <c r="E223" s="72"/>
      <c r="F223" s="73"/>
      <c r="G223" s="74"/>
    </row>
    <row r="224" spans="5:7" s="27" customFormat="1" x14ac:dyDescent="0.2">
      <c r="E224" s="72"/>
      <c r="F224" s="73"/>
      <c r="G224" s="74"/>
    </row>
    <row r="225" spans="5:7" s="27" customFormat="1" x14ac:dyDescent="0.2">
      <c r="E225" s="72"/>
      <c r="F225" s="73"/>
      <c r="G225" s="74"/>
    </row>
    <row r="226" spans="5:7" s="27" customFormat="1" x14ac:dyDescent="0.2">
      <c r="E226" s="72"/>
      <c r="F226" s="73"/>
      <c r="G226" s="74"/>
    </row>
    <row r="227" spans="5:7" s="27" customFormat="1" x14ac:dyDescent="0.2">
      <c r="E227" s="72"/>
      <c r="F227" s="73"/>
      <c r="G227" s="74"/>
    </row>
    <row r="228" spans="5:7" s="27" customFormat="1" x14ac:dyDescent="0.2">
      <c r="E228" s="72"/>
      <c r="F228" s="73"/>
      <c r="G228" s="74"/>
    </row>
    <row r="229" spans="5:7" s="27" customFormat="1" x14ac:dyDescent="0.2">
      <c r="E229" s="72"/>
      <c r="F229" s="73"/>
      <c r="G229" s="74"/>
    </row>
    <row r="230" spans="5:7" s="27" customFormat="1" x14ac:dyDescent="0.2">
      <c r="E230" s="72"/>
      <c r="F230" s="73"/>
      <c r="G230" s="74"/>
    </row>
    <row r="231" spans="5:7" s="27" customFormat="1" x14ac:dyDescent="0.2">
      <c r="E231" s="72"/>
      <c r="F231" s="73"/>
      <c r="G231" s="74"/>
    </row>
    <row r="232" spans="5:7" s="27" customFormat="1" x14ac:dyDescent="0.2">
      <c r="E232" s="72"/>
      <c r="F232" s="73"/>
      <c r="G232" s="74"/>
    </row>
    <row r="233" spans="5:7" s="27" customFormat="1" x14ac:dyDescent="0.2">
      <c r="E233" s="72"/>
      <c r="F233" s="73"/>
      <c r="G233" s="74"/>
    </row>
    <row r="234" spans="5:7" s="27" customFormat="1" x14ac:dyDescent="0.2">
      <c r="E234" s="72"/>
      <c r="F234" s="73"/>
      <c r="G234" s="74"/>
    </row>
    <row r="235" spans="5:7" s="27" customFormat="1" x14ac:dyDescent="0.2">
      <c r="E235" s="72"/>
      <c r="F235" s="73"/>
      <c r="G235" s="74"/>
    </row>
    <row r="236" spans="5:7" s="27" customFormat="1" x14ac:dyDescent="0.2">
      <c r="E236" s="72"/>
      <c r="F236" s="73"/>
      <c r="G236" s="74"/>
    </row>
    <row r="237" spans="5:7" s="27" customFormat="1" x14ac:dyDescent="0.2">
      <c r="E237" s="72"/>
      <c r="F237" s="73"/>
      <c r="G237" s="74"/>
    </row>
    <row r="238" spans="5:7" s="27" customFormat="1" x14ac:dyDescent="0.2">
      <c r="E238" s="72"/>
      <c r="F238" s="73"/>
      <c r="G238" s="74"/>
    </row>
    <row r="239" spans="5:7" s="27" customFormat="1" x14ac:dyDescent="0.2">
      <c r="E239" s="72"/>
      <c r="F239" s="73"/>
      <c r="G239" s="74"/>
    </row>
    <row r="240" spans="5:7" s="27" customFormat="1" x14ac:dyDescent="0.2">
      <c r="E240" s="72"/>
      <c r="F240" s="73"/>
      <c r="G240" s="74"/>
    </row>
    <row r="241" spans="5:7" s="27" customFormat="1" x14ac:dyDescent="0.2">
      <c r="E241" s="72"/>
      <c r="F241" s="73"/>
      <c r="G241" s="74"/>
    </row>
    <row r="242" spans="5:7" s="27" customFormat="1" x14ac:dyDescent="0.2">
      <c r="E242" s="72"/>
      <c r="F242" s="73"/>
      <c r="G242" s="74"/>
    </row>
    <row r="243" spans="5:7" s="27" customFormat="1" x14ac:dyDescent="0.2">
      <c r="E243" s="72"/>
      <c r="F243" s="73"/>
      <c r="G243" s="74"/>
    </row>
    <row r="244" spans="5:7" s="27" customFormat="1" x14ac:dyDescent="0.2">
      <c r="E244" s="72"/>
      <c r="F244" s="73"/>
      <c r="G244" s="74"/>
    </row>
    <row r="245" spans="5:7" s="27" customFormat="1" x14ac:dyDescent="0.2">
      <c r="E245" s="72"/>
      <c r="F245" s="73"/>
      <c r="G245" s="74"/>
    </row>
    <row r="246" spans="5:7" s="27" customFormat="1" x14ac:dyDescent="0.2">
      <c r="E246" s="72"/>
      <c r="F246" s="73"/>
      <c r="G246" s="74"/>
    </row>
    <row r="247" spans="5:7" s="27" customFormat="1" x14ac:dyDescent="0.2">
      <c r="E247" s="72"/>
      <c r="F247" s="73"/>
      <c r="G247" s="74"/>
    </row>
    <row r="248" spans="5:7" s="27" customFormat="1" x14ac:dyDescent="0.2">
      <c r="E248" s="72"/>
      <c r="F248" s="73"/>
      <c r="G248" s="74"/>
    </row>
    <row r="249" spans="5:7" s="27" customFormat="1" x14ac:dyDescent="0.2">
      <c r="E249" s="72"/>
      <c r="F249" s="73"/>
      <c r="G249" s="74"/>
    </row>
    <row r="250" spans="5:7" s="27" customFormat="1" x14ac:dyDescent="0.2">
      <c r="E250" s="72"/>
      <c r="F250" s="73"/>
      <c r="G250" s="74"/>
    </row>
    <row r="251" spans="5:7" s="27" customFormat="1" x14ac:dyDescent="0.2">
      <c r="E251" s="72"/>
      <c r="F251" s="73"/>
      <c r="G251" s="74"/>
    </row>
    <row r="252" spans="5:7" s="27" customFormat="1" x14ac:dyDescent="0.2">
      <c r="E252" s="72"/>
      <c r="F252" s="73"/>
      <c r="G252" s="74"/>
    </row>
    <row r="253" spans="5:7" s="27" customFormat="1" x14ac:dyDescent="0.2">
      <c r="E253" s="72"/>
      <c r="F253" s="73"/>
      <c r="G253" s="74"/>
    </row>
    <row r="254" spans="5:7" s="27" customFormat="1" x14ac:dyDescent="0.2">
      <c r="E254" s="72"/>
      <c r="F254" s="73"/>
      <c r="G254" s="74"/>
    </row>
    <row r="255" spans="5:7" s="27" customFormat="1" x14ac:dyDescent="0.2">
      <c r="E255" s="72"/>
      <c r="F255" s="73"/>
      <c r="G255" s="74"/>
    </row>
    <row r="256" spans="5:7" s="27" customFormat="1" x14ac:dyDescent="0.2">
      <c r="E256" s="72"/>
      <c r="F256" s="73"/>
      <c r="G256" s="74"/>
    </row>
    <row r="257" spans="5:7" s="27" customFormat="1" x14ac:dyDescent="0.2">
      <c r="E257" s="72"/>
      <c r="F257" s="73"/>
      <c r="G257" s="74"/>
    </row>
    <row r="258" spans="5:7" s="27" customFormat="1" x14ac:dyDescent="0.2">
      <c r="E258" s="72"/>
      <c r="F258" s="73"/>
      <c r="G258" s="74"/>
    </row>
    <row r="259" spans="5:7" s="27" customFormat="1" x14ac:dyDescent="0.2">
      <c r="E259" s="72"/>
      <c r="F259" s="73"/>
      <c r="G259" s="74"/>
    </row>
    <row r="260" spans="5:7" s="27" customFormat="1" x14ac:dyDescent="0.2">
      <c r="E260" s="72"/>
      <c r="F260" s="73"/>
      <c r="G260" s="74"/>
    </row>
    <row r="261" spans="5:7" s="27" customFormat="1" x14ac:dyDescent="0.2">
      <c r="E261" s="72"/>
      <c r="F261" s="73"/>
      <c r="G261" s="74"/>
    </row>
    <row r="262" spans="5:7" s="27" customFormat="1" x14ac:dyDescent="0.2">
      <c r="E262" s="72"/>
      <c r="F262" s="73"/>
      <c r="G262" s="74"/>
    </row>
    <row r="263" spans="5:7" s="27" customFormat="1" x14ac:dyDescent="0.2">
      <c r="E263" s="72"/>
      <c r="F263" s="73"/>
      <c r="G263" s="74"/>
    </row>
    <row r="264" spans="5:7" s="27" customFormat="1" x14ac:dyDescent="0.2">
      <c r="E264" s="72"/>
      <c r="F264" s="73"/>
      <c r="G264" s="74"/>
    </row>
    <row r="265" spans="5:7" s="27" customFormat="1" x14ac:dyDescent="0.2">
      <c r="E265" s="72"/>
      <c r="F265" s="73"/>
      <c r="G265" s="74"/>
    </row>
    <row r="266" spans="5:7" s="27" customFormat="1" x14ac:dyDescent="0.2">
      <c r="E266" s="72"/>
      <c r="F266" s="73"/>
      <c r="G266" s="74"/>
    </row>
    <row r="267" spans="5:7" s="27" customFormat="1" x14ac:dyDescent="0.2">
      <c r="E267" s="72"/>
      <c r="F267" s="73"/>
      <c r="G267" s="74"/>
    </row>
    <row r="268" spans="5:7" s="27" customFormat="1" x14ac:dyDescent="0.2">
      <c r="E268" s="72"/>
      <c r="F268" s="73"/>
      <c r="G268" s="74"/>
    </row>
    <row r="269" spans="5:7" s="27" customFormat="1" x14ac:dyDescent="0.2">
      <c r="E269" s="72"/>
      <c r="F269" s="73"/>
      <c r="G269" s="74"/>
    </row>
    <row r="270" spans="5:7" s="27" customFormat="1" x14ac:dyDescent="0.2">
      <c r="E270" s="72"/>
      <c r="F270" s="73"/>
      <c r="G270" s="74"/>
    </row>
    <row r="271" spans="5:7" s="27" customFormat="1" x14ac:dyDescent="0.2">
      <c r="E271" s="72"/>
      <c r="F271" s="73"/>
      <c r="G271" s="74"/>
    </row>
    <row r="272" spans="5:7" s="27" customFormat="1" x14ac:dyDescent="0.2">
      <c r="E272" s="72"/>
      <c r="F272" s="73"/>
      <c r="G272" s="74"/>
    </row>
    <row r="273" spans="5:7" s="27" customFormat="1" x14ac:dyDescent="0.2">
      <c r="E273" s="72"/>
      <c r="F273" s="73"/>
      <c r="G273" s="74"/>
    </row>
    <row r="274" spans="5:7" s="27" customFormat="1" x14ac:dyDescent="0.2">
      <c r="E274" s="72"/>
      <c r="F274" s="73"/>
      <c r="G274" s="74"/>
    </row>
    <row r="275" spans="5:7" s="27" customFormat="1" x14ac:dyDescent="0.2">
      <c r="E275" s="72"/>
      <c r="F275" s="73"/>
      <c r="G275" s="74"/>
    </row>
    <row r="276" spans="5:7" s="27" customFormat="1" x14ac:dyDescent="0.2">
      <c r="E276" s="72"/>
      <c r="F276" s="73"/>
      <c r="G276" s="74"/>
    </row>
    <row r="277" spans="5:7" s="27" customFormat="1" x14ac:dyDescent="0.2">
      <c r="E277" s="72"/>
      <c r="F277" s="73"/>
      <c r="G277" s="74"/>
    </row>
    <row r="278" spans="5:7" s="27" customFormat="1" x14ac:dyDescent="0.2">
      <c r="E278" s="72"/>
      <c r="F278" s="73"/>
      <c r="G278" s="74"/>
    </row>
    <row r="279" spans="5:7" s="27" customFormat="1" x14ac:dyDescent="0.2">
      <c r="E279" s="72"/>
      <c r="F279" s="73"/>
      <c r="G279" s="74"/>
    </row>
    <row r="280" spans="5:7" s="27" customFormat="1" x14ac:dyDescent="0.2">
      <c r="E280" s="72"/>
      <c r="F280" s="73"/>
      <c r="G280" s="74"/>
    </row>
    <row r="281" spans="5:7" s="27" customFormat="1" x14ac:dyDescent="0.2">
      <c r="E281" s="72"/>
      <c r="F281" s="73"/>
      <c r="G281" s="74"/>
    </row>
    <row r="282" spans="5:7" s="27" customFormat="1" x14ac:dyDescent="0.2">
      <c r="E282" s="72"/>
      <c r="F282" s="73"/>
      <c r="G282" s="74"/>
    </row>
    <row r="283" spans="5:7" s="27" customFormat="1" x14ac:dyDescent="0.2">
      <c r="E283" s="72"/>
      <c r="F283" s="73"/>
      <c r="G283" s="74"/>
    </row>
    <row r="284" spans="5:7" s="27" customFormat="1" x14ac:dyDescent="0.2">
      <c r="E284" s="72"/>
      <c r="F284" s="73"/>
      <c r="G284" s="74"/>
    </row>
    <row r="285" spans="5:7" s="27" customFormat="1" x14ac:dyDescent="0.2">
      <c r="E285" s="72"/>
      <c r="F285" s="73"/>
      <c r="G285" s="74"/>
    </row>
    <row r="286" spans="5:7" s="27" customFormat="1" x14ac:dyDescent="0.2">
      <c r="E286" s="72"/>
      <c r="F286" s="73"/>
      <c r="G286" s="74"/>
    </row>
    <row r="287" spans="5:7" s="27" customFormat="1" x14ac:dyDescent="0.2">
      <c r="E287" s="72"/>
      <c r="F287" s="73"/>
      <c r="G287" s="74"/>
    </row>
    <row r="288" spans="5:7" s="27" customFormat="1" x14ac:dyDescent="0.2">
      <c r="E288" s="72"/>
      <c r="F288" s="73"/>
      <c r="G288" s="74"/>
    </row>
    <row r="289" spans="5:7" s="27" customFormat="1" x14ac:dyDescent="0.2">
      <c r="E289" s="72"/>
      <c r="F289" s="73"/>
      <c r="G289" s="74"/>
    </row>
    <row r="290" spans="5:7" s="27" customFormat="1" x14ac:dyDescent="0.2">
      <c r="E290" s="72"/>
      <c r="F290" s="73"/>
      <c r="G290" s="74"/>
    </row>
    <row r="291" spans="5:7" s="27" customFormat="1" x14ac:dyDescent="0.2">
      <c r="E291" s="72"/>
      <c r="F291" s="73"/>
      <c r="G291" s="74"/>
    </row>
    <row r="292" spans="5:7" s="27" customFormat="1" x14ac:dyDescent="0.2">
      <c r="E292" s="72"/>
      <c r="F292" s="73"/>
      <c r="G292" s="74"/>
    </row>
    <row r="293" spans="5:7" s="27" customFormat="1" x14ac:dyDescent="0.2">
      <c r="E293" s="72"/>
      <c r="F293" s="73"/>
      <c r="G293" s="74"/>
    </row>
    <row r="294" spans="5:7" s="27" customFormat="1" x14ac:dyDescent="0.2">
      <c r="E294" s="72"/>
      <c r="F294" s="73"/>
      <c r="G294" s="74"/>
    </row>
    <row r="295" spans="5:7" s="27" customFormat="1" x14ac:dyDescent="0.2">
      <c r="E295" s="72"/>
      <c r="F295" s="73"/>
      <c r="G295" s="74"/>
    </row>
    <row r="296" spans="5:7" s="27" customFormat="1" x14ac:dyDescent="0.2">
      <c r="E296" s="72"/>
      <c r="F296" s="73"/>
      <c r="G296" s="74"/>
    </row>
    <row r="297" spans="5:7" s="27" customFormat="1" x14ac:dyDescent="0.2">
      <c r="E297" s="72"/>
      <c r="F297" s="73"/>
      <c r="G297" s="74"/>
    </row>
    <row r="298" spans="5:7" s="27" customFormat="1" x14ac:dyDescent="0.2">
      <c r="E298" s="72"/>
      <c r="F298" s="73"/>
      <c r="G298" s="74"/>
    </row>
    <row r="299" spans="5:7" s="27" customFormat="1" x14ac:dyDescent="0.2">
      <c r="E299" s="72"/>
      <c r="F299" s="73"/>
      <c r="G299" s="74"/>
    </row>
    <row r="300" spans="5:7" s="27" customFormat="1" x14ac:dyDescent="0.2">
      <c r="E300" s="72"/>
      <c r="F300" s="73"/>
      <c r="G300" s="74"/>
    </row>
    <row r="301" spans="5:7" s="27" customFormat="1" x14ac:dyDescent="0.2">
      <c r="E301" s="72"/>
      <c r="F301" s="73"/>
      <c r="G301" s="74"/>
    </row>
    <row r="302" spans="5:7" s="27" customFormat="1" x14ac:dyDescent="0.2">
      <c r="E302" s="72"/>
      <c r="F302" s="73"/>
      <c r="G302" s="74"/>
    </row>
    <row r="303" spans="5:7" s="27" customFormat="1" x14ac:dyDescent="0.2">
      <c r="E303" s="72"/>
      <c r="F303" s="73"/>
      <c r="G303" s="74"/>
    </row>
    <row r="304" spans="5:7" s="27" customFormat="1" x14ac:dyDescent="0.2">
      <c r="E304" s="72"/>
      <c r="F304" s="73"/>
      <c r="G304" s="74"/>
    </row>
    <row r="305" spans="5:7" s="27" customFormat="1" x14ac:dyDescent="0.2">
      <c r="E305" s="72"/>
      <c r="F305" s="73"/>
      <c r="G305" s="74"/>
    </row>
    <row r="306" spans="5:7" s="27" customFormat="1" x14ac:dyDescent="0.2">
      <c r="E306" s="72"/>
      <c r="F306" s="73"/>
      <c r="G306" s="74"/>
    </row>
    <row r="307" spans="5:7" s="27" customFormat="1" x14ac:dyDescent="0.2">
      <c r="E307" s="72"/>
      <c r="F307" s="73"/>
      <c r="G307" s="74"/>
    </row>
    <row r="308" spans="5:7" s="27" customFormat="1" x14ac:dyDescent="0.2">
      <c r="E308" s="72"/>
      <c r="F308" s="73"/>
      <c r="G308" s="74"/>
    </row>
    <row r="309" spans="5:7" s="27" customFormat="1" x14ac:dyDescent="0.2">
      <c r="E309" s="72"/>
      <c r="F309" s="73"/>
      <c r="G309" s="74"/>
    </row>
    <row r="310" spans="5:7" s="27" customFormat="1" x14ac:dyDescent="0.2">
      <c r="E310" s="72"/>
      <c r="F310" s="73"/>
      <c r="G310" s="74"/>
    </row>
    <row r="311" spans="5:7" s="27" customFormat="1" x14ac:dyDescent="0.2">
      <c r="E311" s="72"/>
      <c r="F311" s="73"/>
      <c r="G311" s="74"/>
    </row>
    <row r="312" spans="5:7" s="27" customFormat="1" x14ac:dyDescent="0.2">
      <c r="E312" s="72"/>
      <c r="F312" s="73"/>
      <c r="G312" s="74"/>
    </row>
    <row r="313" spans="5:7" s="27" customFormat="1" x14ac:dyDescent="0.2">
      <c r="E313" s="72"/>
      <c r="F313" s="73"/>
      <c r="G313" s="74"/>
    </row>
    <row r="314" spans="5:7" s="27" customFormat="1" x14ac:dyDescent="0.2">
      <c r="E314" s="72"/>
      <c r="F314" s="73"/>
      <c r="G314" s="74"/>
    </row>
    <row r="315" spans="5:7" s="27" customFormat="1" x14ac:dyDescent="0.2">
      <c r="E315" s="72"/>
      <c r="F315" s="73"/>
      <c r="G315" s="74"/>
    </row>
    <row r="316" spans="5:7" s="27" customFormat="1" x14ac:dyDescent="0.2">
      <c r="E316" s="72"/>
      <c r="F316" s="73"/>
      <c r="G316" s="74"/>
    </row>
    <row r="317" spans="5:7" s="27" customFormat="1" x14ac:dyDescent="0.2">
      <c r="E317" s="72"/>
      <c r="F317" s="73"/>
      <c r="G317" s="74"/>
    </row>
    <row r="318" spans="5:7" s="27" customFormat="1" x14ac:dyDescent="0.2">
      <c r="E318" s="72"/>
      <c r="F318" s="73"/>
      <c r="G318" s="74"/>
    </row>
    <row r="319" spans="5:7" s="27" customFormat="1" x14ac:dyDescent="0.2">
      <c r="E319" s="72"/>
      <c r="F319" s="73"/>
      <c r="G319" s="74"/>
    </row>
    <row r="320" spans="5:7" s="27" customFormat="1" x14ac:dyDescent="0.2">
      <c r="E320" s="72"/>
      <c r="F320" s="73"/>
      <c r="G320" s="74"/>
    </row>
    <row r="321" spans="5:7" s="27" customFormat="1" x14ac:dyDescent="0.2">
      <c r="E321" s="72"/>
      <c r="F321" s="73"/>
      <c r="G321" s="74"/>
    </row>
    <row r="322" spans="5:7" s="27" customFormat="1" x14ac:dyDescent="0.2">
      <c r="E322" s="72"/>
      <c r="F322" s="73"/>
      <c r="G322" s="74"/>
    </row>
    <row r="323" spans="5:7" s="27" customFormat="1" x14ac:dyDescent="0.2">
      <c r="E323" s="72"/>
      <c r="F323" s="73"/>
      <c r="G323" s="74"/>
    </row>
    <row r="324" spans="5:7" s="27" customFormat="1" x14ac:dyDescent="0.2">
      <c r="E324" s="72"/>
      <c r="F324" s="73"/>
      <c r="G324" s="74"/>
    </row>
    <row r="325" spans="5:7" s="27" customFormat="1" x14ac:dyDescent="0.2">
      <c r="E325" s="72"/>
      <c r="F325" s="73"/>
      <c r="G325" s="74"/>
    </row>
    <row r="326" spans="5:7" s="27" customFormat="1" x14ac:dyDescent="0.2">
      <c r="E326" s="72"/>
      <c r="F326" s="73"/>
      <c r="G326" s="74"/>
    </row>
    <row r="327" spans="5:7" s="27" customFormat="1" x14ac:dyDescent="0.2">
      <c r="E327" s="72"/>
      <c r="F327" s="73"/>
      <c r="G327" s="74"/>
    </row>
    <row r="328" spans="5:7" s="27" customFormat="1" x14ac:dyDescent="0.2">
      <c r="E328" s="72"/>
      <c r="F328" s="73"/>
      <c r="G328" s="74"/>
    </row>
    <row r="329" spans="5:7" s="27" customFormat="1" x14ac:dyDescent="0.2">
      <c r="E329" s="72"/>
      <c r="F329" s="73"/>
      <c r="G329" s="74"/>
    </row>
    <row r="330" spans="5:7" s="27" customFormat="1" x14ac:dyDescent="0.2">
      <c r="E330" s="72"/>
      <c r="F330" s="73"/>
      <c r="G330" s="74"/>
    </row>
    <row r="331" spans="5:7" s="27" customFormat="1" x14ac:dyDescent="0.2">
      <c r="E331" s="72"/>
      <c r="F331" s="73"/>
      <c r="G331" s="74"/>
    </row>
    <row r="332" spans="5:7" s="27" customFormat="1" x14ac:dyDescent="0.2">
      <c r="E332" s="72"/>
      <c r="F332" s="73"/>
      <c r="G332" s="74"/>
    </row>
    <row r="333" spans="5:7" s="27" customFormat="1" x14ac:dyDescent="0.2">
      <c r="E333" s="72"/>
      <c r="F333" s="73"/>
      <c r="G333" s="74"/>
    </row>
    <row r="334" spans="5:7" s="27" customFormat="1" x14ac:dyDescent="0.2">
      <c r="E334" s="72"/>
      <c r="F334" s="73"/>
      <c r="G334" s="74"/>
    </row>
    <row r="335" spans="5:7" s="27" customFormat="1" x14ac:dyDescent="0.2">
      <c r="E335" s="72"/>
      <c r="F335" s="73"/>
      <c r="G335" s="74"/>
    </row>
    <row r="336" spans="5:7" s="27" customFormat="1" x14ac:dyDescent="0.2">
      <c r="E336" s="72"/>
      <c r="F336" s="73"/>
      <c r="G336" s="74"/>
    </row>
    <row r="337" spans="5:7" s="27" customFormat="1" x14ac:dyDescent="0.2">
      <c r="E337" s="72"/>
      <c r="F337" s="73"/>
      <c r="G337" s="74"/>
    </row>
    <row r="338" spans="5:7" s="27" customFormat="1" x14ac:dyDescent="0.2">
      <c r="E338" s="72"/>
      <c r="F338" s="73"/>
      <c r="G338" s="74"/>
    </row>
    <row r="339" spans="5:7" s="27" customFormat="1" x14ac:dyDescent="0.2">
      <c r="E339" s="72"/>
      <c r="F339" s="73"/>
      <c r="G339" s="74"/>
    </row>
    <row r="340" spans="5:7" s="27" customFormat="1" x14ac:dyDescent="0.2">
      <c r="E340" s="72"/>
      <c r="F340" s="73"/>
      <c r="G340" s="74"/>
    </row>
    <row r="341" spans="5:7" s="27" customFormat="1" x14ac:dyDescent="0.2">
      <c r="E341" s="72"/>
      <c r="F341" s="73"/>
      <c r="G341" s="74"/>
    </row>
    <row r="342" spans="5:7" s="27" customFormat="1" x14ac:dyDescent="0.2">
      <c r="E342" s="72"/>
      <c r="F342" s="73"/>
      <c r="G342" s="74"/>
    </row>
    <row r="343" spans="5:7" s="27" customFormat="1" x14ac:dyDescent="0.2">
      <c r="E343" s="72"/>
      <c r="F343" s="73"/>
      <c r="G343" s="74"/>
    </row>
    <row r="344" spans="5:7" s="27" customFormat="1" x14ac:dyDescent="0.2">
      <c r="E344" s="72"/>
      <c r="F344" s="73"/>
      <c r="G344" s="74"/>
    </row>
    <row r="345" spans="5:7" s="27" customFormat="1" x14ac:dyDescent="0.2">
      <c r="E345" s="72"/>
      <c r="F345" s="73"/>
      <c r="G345" s="74"/>
    </row>
    <row r="346" spans="5:7" s="27" customFormat="1" x14ac:dyDescent="0.2">
      <c r="E346" s="72"/>
      <c r="F346" s="73"/>
      <c r="G346" s="74"/>
    </row>
    <row r="347" spans="5:7" s="27" customFormat="1" x14ac:dyDescent="0.2">
      <c r="E347" s="72"/>
      <c r="F347" s="73"/>
      <c r="G347" s="74"/>
    </row>
    <row r="348" spans="5:7" s="27" customFormat="1" x14ac:dyDescent="0.2">
      <c r="E348" s="72"/>
      <c r="F348" s="73"/>
      <c r="G348" s="74"/>
    </row>
    <row r="349" spans="5:7" s="27" customFormat="1" x14ac:dyDescent="0.2">
      <c r="E349" s="72"/>
      <c r="F349" s="73"/>
      <c r="G349" s="74"/>
    </row>
    <row r="350" spans="5:7" s="27" customFormat="1" x14ac:dyDescent="0.2">
      <c r="E350" s="72"/>
      <c r="F350" s="73"/>
      <c r="G350" s="74"/>
    </row>
    <row r="351" spans="5:7" s="27" customFormat="1" x14ac:dyDescent="0.2">
      <c r="E351" s="72"/>
      <c r="F351" s="73"/>
      <c r="G351" s="74"/>
    </row>
    <row r="352" spans="5:7" s="27" customFormat="1" x14ac:dyDescent="0.2">
      <c r="E352" s="72"/>
      <c r="F352" s="73"/>
      <c r="G352" s="74"/>
    </row>
    <row r="353" spans="5:7" s="27" customFormat="1" x14ac:dyDescent="0.2">
      <c r="E353" s="72"/>
      <c r="F353" s="73"/>
      <c r="G353" s="74"/>
    </row>
    <row r="354" spans="5:7" s="27" customFormat="1" x14ac:dyDescent="0.2">
      <c r="E354" s="72"/>
      <c r="F354" s="73"/>
      <c r="G354" s="74"/>
    </row>
    <row r="355" spans="5:7" s="27" customFormat="1" x14ac:dyDescent="0.2">
      <c r="E355" s="72"/>
      <c r="F355" s="73"/>
      <c r="G355" s="74"/>
    </row>
    <row r="356" spans="5:7" s="27" customFormat="1" x14ac:dyDescent="0.2">
      <c r="E356" s="72"/>
      <c r="F356" s="73"/>
      <c r="G356" s="74"/>
    </row>
    <row r="357" spans="5:7" s="27" customFormat="1" x14ac:dyDescent="0.2">
      <c r="E357" s="72"/>
      <c r="F357" s="73"/>
      <c r="G357" s="74"/>
    </row>
    <row r="358" spans="5:7" s="27" customFormat="1" x14ac:dyDescent="0.2">
      <c r="E358" s="72"/>
      <c r="F358" s="73"/>
      <c r="G358" s="74"/>
    </row>
    <row r="359" spans="5:7" s="27" customFormat="1" x14ac:dyDescent="0.2">
      <c r="E359" s="72"/>
      <c r="F359" s="73"/>
      <c r="G359" s="74"/>
    </row>
    <row r="360" spans="5:7" s="27" customFormat="1" x14ac:dyDescent="0.2">
      <c r="E360" s="72"/>
      <c r="F360" s="73"/>
      <c r="G360" s="74"/>
    </row>
    <row r="361" spans="5:7" s="27" customFormat="1" x14ac:dyDescent="0.2">
      <c r="E361" s="72"/>
      <c r="F361" s="73"/>
      <c r="G361" s="74"/>
    </row>
    <row r="362" spans="5:7" s="27" customFormat="1" x14ac:dyDescent="0.2">
      <c r="E362" s="72"/>
      <c r="F362" s="73"/>
      <c r="G362" s="74"/>
    </row>
    <row r="363" spans="5:7" s="27" customFormat="1" x14ac:dyDescent="0.2">
      <c r="E363" s="72"/>
      <c r="F363" s="73"/>
      <c r="G363" s="74"/>
    </row>
    <row r="364" spans="5:7" s="27" customFormat="1" x14ac:dyDescent="0.2">
      <c r="E364" s="72"/>
      <c r="F364" s="73"/>
      <c r="G364" s="74"/>
    </row>
    <row r="365" spans="5:7" s="27" customFormat="1" x14ac:dyDescent="0.2">
      <c r="E365" s="72"/>
      <c r="F365" s="73"/>
      <c r="G365" s="74"/>
    </row>
    <row r="366" spans="5:7" s="27" customFormat="1" x14ac:dyDescent="0.2">
      <c r="E366" s="72"/>
      <c r="F366" s="73"/>
      <c r="G366" s="74"/>
    </row>
    <row r="367" spans="5:7" s="27" customFormat="1" x14ac:dyDescent="0.2">
      <c r="E367" s="72"/>
      <c r="F367" s="73"/>
      <c r="G367" s="74"/>
    </row>
    <row r="368" spans="5:7" s="27" customFormat="1" x14ac:dyDescent="0.2">
      <c r="E368" s="72"/>
      <c r="F368" s="73"/>
      <c r="G368" s="74"/>
    </row>
    <row r="369" spans="5:7" s="27" customFormat="1" x14ac:dyDescent="0.2">
      <c r="E369" s="72"/>
      <c r="F369" s="73"/>
      <c r="G369" s="74"/>
    </row>
    <row r="370" spans="5:7" s="27" customFormat="1" x14ac:dyDescent="0.2">
      <c r="E370" s="72"/>
      <c r="F370" s="73"/>
      <c r="G370" s="74"/>
    </row>
    <row r="371" spans="5:7" s="27" customFormat="1" x14ac:dyDescent="0.2">
      <c r="E371" s="72"/>
      <c r="F371" s="73"/>
      <c r="G371" s="74"/>
    </row>
    <row r="372" spans="5:7" s="27" customFormat="1" x14ac:dyDescent="0.2">
      <c r="E372" s="72"/>
      <c r="F372" s="73"/>
      <c r="G372" s="74"/>
    </row>
    <row r="373" spans="5:7" s="27" customFormat="1" x14ac:dyDescent="0.2">
      <c r="E373" s="72"/>
      <c r="F373" s="73"/>
      <c r="G373" s="74"/>
    </row>
    <row r="374" spans="5:7" s="27" customFormat="1" x14ac:dyDescent="0.2">
      <c r="E374" s="72"/>
      <c r="F374" s="73"/>
      <c r="G374" s="74"/>
    </row>
    <row r="375" spans="5:7" s="27" customFormat="1" x14ac:dyDescent="0.2">
      <c r="E375" s="72"/>
      <c r="F375" s="73"/>
      <c r="G375" s="74"/>
    </row>
    <row r="376" spans="5:7" s="27" customFormat="1" x14ac:dyDescent="0.2">
      <c r="E376" s="72"/>
      <c r="F376" s="73"/>
      <c r="G376" s="74"/>
    </row>
    <row r="377" spans="5:7" s="27" customFormat="1" x14ac:dyDescent="0.2">
      <c r="E377" s="72"/>
      <c r="F377" s="73"/>
      <c r="G377" s="74"/>
    </row>
    <row r="378" spans="5:7" s="27" customFormat="1" x14ac:dyDescent="0.2">
      <c r="E378" s="72"/>
      <c r="F378" s="73"/>
      <c r="G378" s="74"/>
    </row>
    <row r="379" spans="5:7" s="27" customFormat="1" x14ac:dyDescent="0.2">
      <c r="E379" s="72"/>
      <c r="F379" s="73"/>
      <c r="G379" s="74"/>
    </row>
    <row r="380" spans="5:7" s="27" customFormat="1" x14ac:dyDescent="0.2">
      <c r="E380" s="72"/>
      <c r="F380" s="73"/>
      <c r="G380" s="74"/>
    </row>
    <row r="381" spans="5:7" s="27" customFormat="1" x14ac:dyDescent="0.2">
      <c r="E381" s="72"/>
      <c r="F381" s="73"/>
      <c r="G381" s="74"/>
    </row>
    <row r="382" spans="5:7" s="27" customFormat="1" x14ac:dyDescent="0.2">
      <c r="E382" s="72"/>
      <c r="F382" s="73"/>
      <c r="G382" s="74"/>
    </row>
    <row r="383" spans="5:7" s="27" customFormat="1" x14ac:dyDescent="0.2">
      <c r="E383" s="72"/>
      <c r="F383" s="73"/>
      <c r="G383" s="74"/>
    </row>
    <row r="384" spans="5:7" s="27" customFormat="1" x14ac:dyDescent="0.2">
      <c r="E384" s="72"/>
      <c r="F384" s="73"/>
      <c r="G384" s="74"/>
    </row>
    <row r="385" spans="5:7" s="27" customFormat="1" x14ac:dyDescent="0.2">
      <c r="E385" s="72"/>
      <c r="F385" s="73"/>
      <c r="G385" s="74"/>
    </row>
    <row r="386" spans="5:7" s="27" customFormat="1" x14ac:dyDescent="0.2">
      <c r="E386" s="72"/>
      <c r="F386" s="73"/>
      <c r="G386" s="74"/>
    </row>
    <row r="387" spans="5:7" s="27" customFormat="1" x14ac:dyDescent="0.2">
      <c r="E387" s="72"/>
      <c r="F387" s="73"/>
      <c r="G387" s="74"/>
    </row>
    <row r="388" spans="5:7" s="27" customFormat="1" x14ac:dyDescent="0.2">
      <c r="E388" s="72"/>
      <c r="F388" s="73"/>
      <c r="G388" s="74"/>
    </row>
    <row r="389" spans="5:7" s="27" customFormat="1" x14ac:dyDescent="0.2">
      <c r="E389" s="72"/>
      <c r="F389" s="73"/>
      <c r="G389" s="74"/>
    </row>
    <row r="390" spans="5:7" s="27" customFormat="1" x14ac:dyDescent="0.2">
      <c r="E390" s="72"/>
      <c r="F390" s="73"/>
      <c r="G390" s="74"/>
    </row>
    <row r="391" spans="5:7" s="27" customFormat="1" x14ac:dyDescent="0.2">
      <c r="E391" s="72"/>
      <c r="F391" s="73"/>
      <c r="G391" s="74"/>
    </row>
    <row r="392" spans="5:7" s="27" customFormat="1" x14ac:dyDescent="0.2">
      <c r="E392" s="72"/>
      <c r="F392" s="73"/>
      <c r="G392" s="74"/>
    </row>
    <row r="393" spans="5:7" s="27" customFormat="1" x14ac:dyDescent="0.2">
      <c r="E393" s="72"/>
      <c r="F393" s="73"/>
      <c r="G393" s="74"/>
    </row>
    <row r="394" spans="5:7" s="27" customFormat="1" x14ac:dyDescent="0.2">
      <c r="E394" s="72"/>
      <c r="F394" s="73"/>
      <c r="G394" s="74"/>
    </row>
    <row r="395" spans="5:7" s="27" customFormat="1" x14ac:dyDescent="0.2">
      <c r="E395" s="72"/>
      <c r="F395" s="73"/>
      <c r="G395" s="74"/>
    </row>
    <row r="396" spans="5:7" s="27" customFormat="1" x14ac:dyDescent="0.2">
      <c r="E396" s="72"/>
      <c r="F396" s="73"/>
      <c r="G396" s="74"/>
    </row>
    <row r="397" spans="5:7" s="27" customFormat="1" x14ac:dyDescent="0.2">
      <c r="E397" s="72"/>
      <c r="F397" s="73"/>
      <c r="G397" s="74"/>
    </row>
    <row r="398" spans="5:7" s="27" customFormat="1" x14ac:dyDescent="0.2">
      <c r="E398" s="72"/>
      <c r="F398" s="73"/>
      <c r="G398" s="74"/>
    </row>
    <row r="399" spans="5:7" s="27" customFormat="1" x14ac:dyDescent="0.2">
      <c r="E399" s="72"/>
      <c r="F399" s="73"/>
      <c r="G399" s="74"/>
    </row>
    <row r="400" spans="5:7" s="27" customFormat="1" x14ac:dyDescent="0.2">
      <c r="E400" s="72"/>
      <c r="F400" s="73"/>
      <c r="G400" s="74"/>
    </row>
    <row r="401" spans="5:7" s="27" customFormat="1" x14ac:dyDescent="0.2">
      <c r="E401" s="72"/>
      <c r="F401" s="73"/>
      <c r="G401" s="74"/>
    </row>
    <row r="402" spans="5:7" s="27" customFormat="1" x14ac:dyDescent="0.2">
      <c r="E402" s="72"/>
      <c r="F402" s="73"/>
      <c r="G402" s="74"/>
    </row>
    <row r="403" spans="5:7" s="27" customFormat="1" x14ac:dyDescent="0.2">
      <c r="E403" s="72"/>
      <c r="F403" s="73"/>
      <c r="G403" s="74"/>
    </row>
    <row r="404" spans="5:7" s="27" customFormat="1" x14ac:dyDescent="0.2">
      <c r="E404" s="72"/>
      <c r="F404" s="73"/>
      <c r="G404" s="74"/>
    </row>
    <row r="405" spans="5:7" s="27" customFormat="1" x14ac:dyDescent="0.2">
      <c r="E405" s="72"/>
      <c r="F405" s="73"/>
      <c r="G405" s="74"/>
    </row>
    <row r="406" spans="5:7" s="27" customFormat="1" x14ac:dyDescent="0.2">
      <c r="E406" s="72"/>
      <c r="F406" s="73"/>
      <c r="G406" s="74"/>
    </row>
    <row r="407" spans="5:7" s="27" customFormat="1" x14ac:dyDescent="0.2">
      <c r="E407" s="72"/>
      <c r="F407" s="73"/>
      <c r="G407" s="74"/>
    </row>
    <row r="408" spans="5:7" s="27" customFormat="1" x14ac:dyDescent="0.2">
      <c r="E408" s="72"/>
      <c r="F408" s="73"/>
      <c r="G408" s="74"/>
    </row>
    <row r="409" spans="5:7" s="27" customFormat="1" x14ac:dyDescent="0.2">
      <c r="E409" s="72"/>
      <c r="F409" s="73"/>
      <c r="G409" s="74"/>
    </row>
    <row r="410" spans="5:7" s="27" customFormat="1" x14ac:dyDescent="0.2">
      <c r="E410" s="72"/>
      <c r="F410" s="73"/>
      <c r="G410" s="74"/>
    </row>
    <row r="411" spans="5:7" s="27" customFormat="1" x14ac:dyDescent="0.2">
      <c r="E411" s="72"/>
      <c r="F411" s="73"/>
      <c r="G411" s="74"/>
    </row>
    <row r="412" spans="5:7" s="27" customFormat="1" x14ac:dyDescent="0.2">
      <c r="E412" s="72"/>
      <c r="F412" s="73"/>
      <c r="G412" s="74"/>
    </row>
    <row r="413" spans="5:7" s="27" customFormat="1" x14ac:dyDescent="0.2">
      <c r="E413" s="72"/>
      <c r="F413" s="73"/>
      <c r="G413" s="74"/>
    </row>
    <row r="414" spans="5:7" s="27" customFormat="1" x14ac:dyDescent="0.2">
      <c r="E414" s="72"/>
      <c r="F414" s="73"/>
      <c r="G414" s="74"/>
    </row>
    <row r="415" spans="5:7" s="27" customFormat="1" x14ac:dyDescent="0.2">
      <c r="E415" s="72"/>
      <c r="F415" s="73"/>
      <c r="G415" s="74"/>
    </row>
    <row r="416" spans="5:7" s="27" customFormat="1" x14ac:dyDescent="0.2">
      <c r="E416" s="72"/>
      <c r="F416" s="73"/>
      <c r="G416" s="74"/>
    </row>
    <row r="417" spans="5:7" s="27" customFormat="1" x14ac:dyDescent="0.2">
      <c r="E417" s="72"/>
      <c r="F417" s="73"/>
      <c r="G417" s="74"/>
    </row>
    <row r="418" spans="5:7" s="27" customFormat="1" x14ac:dyDescent="0.2">
      <c r="E418" s="72"/>
      <c r="F418" s="73"/>
      <c r="G418" s="74"/>
    </row>
    <row r="419" spans="5:7" s="27" customFormat="1" x14ac:dyDescent="0.2">
      <c r="E419" s="72"/>
      <c r="F419" s="73"/>
      <c r="G419" s="74"/>
    </row>
    <row r="420" spans="5:7" s="27" customFormat="1" x14ac:dyDescent="0.2">
      <c r="E420" s="72"/>
      <c r="F420" s="73"/>
      <c r="G420" s="74"/>
    </row>
    <row r="421" spans="5:7" s="27" customFormat="1" x14ac:dyDescent="0.2">
      <c r="E421" s="72"/>
      <c r="F421" s="73"/>
      <c r="G421" s="74"/>
    </row>
    <row r="422" spans="5:7" s="27" customFormat="1" x14ac:dyDescent="0.2">
      <c r="E422" s="72"/>
      <c r="F422" s="73"/>
      <c r="G422" s="74"/>
    </row>
    <row r="423" spans="5:7" s="27" customFormat="1" x14ac:dyDescent="0.2">
      <c r="E423" s="72"/>
      <c r="F423" s="73"/>
      <c r="G423" s="74"/>
    </row>
    <row r="424" spans="5:7" s="27" customFormat="1" x14ac:dyDescent="0.2">
      <c r="E424" s="72"/>
      <c r="F424" s="73"/>
      <c r="G424" s="74"/>
    </row>
    <row r="425" spans="5:7" s="27" customFormat="1" x14ac:dyDescent="0.2">
      <c r="E425" s="72"/>
      <c r="F425" s="73"/>
      <c r="G425" s="74"/>
    </row>
    <row r="426" spans="5:7" s="27" customFormat="1" x14ac:dyDescent="0.2">
      <c r="E426" s="72"/>
      <c r="F426" s="73"/>
      <c r="G426" s="74"/>
    </row>
    <row r="427" spans="5:7" s="27" customFormat="1" x14ac:dyDescent="0.2">
      <c r="E427" s="72"/>
      <c r="F427" s="73"/>
      <c r="G427" s="74"/>
    </row>
    <row r="428" spans="5:7" s="27" customFormat="1" x14ac:dyDescent="0.2">
      <c r="E428" s="72"/>
      <c r="F428" s="73"/>
      <c r="G428" s="74"/>
    </row>
    <row r="429" spans="5:7" s="27" customFormat="1" x14ac:dyDescent="0.2">
      <c r="E429" s="72"/>
      <c r="F429" s="73"/>
      <c r="G429" s="74"/>
    </row>
    <row r="430" spans="5:7" s="27" customFormat="1" x14ac:dyDescent="0.2">
      <c r="E430" s="72"/>
      <c r="F430" s="73"/>
      <c r="G430" s="74"/>
    </row>
    <row r="431" spans="5:7" s="27" customFormat="1" x14ac:dyDescent="0.2">
      <c r="E431" s="72"/>
      <c r="F431" s="73"/>
      <c r="G431" s="74"/>
    </row>
    <row r="432" spans="5:7" s="27" customFormat="1" x14ac:dyDescent="0.2">
      <c r="E432" s="72"/>
      <c r="F432" s="73"/>
      <c r="G432" s="74"/>
    </row>
    <row r="433" spans="5:7" s="27" customFormat="1" x14ac:dyDescent="0.2">
      <c r="E433" s="72"/>
      <c r="F433" s="73"/>
      <c r="G433" s="74"/>
    </row>
    <row r="434" spans="5:7" s="27" customFormat="1" x14ac:dyDescent="0.2">
      <c r="E434" s="72"/>
      <c r="F434" s="73"/>
      <c r="G434" s="74"/>
    </row>
    <row r="435" spans="5:7" s="27" customFormat="1" x14ac:dyDescent="0.2">
      <c r="E435" s="72"/>
      <c r="F435" s="73"/>
      <c r="G435" s="74"/>
    </row>
    <row r="436" spans="5:7" s="27" customFormat="1" x14ac:dyDescent="0.2">
      <c r="E436" s="72"/>
      <c r="F436" s="73"/>
      <c r="G436" s="74"/>
    </row>
    <row r="437" spans="5:7" s="27" customFormat="1" x14ac:dyDescent="0.2">
      <c r="E437" s="72"/>
      <c r="F437" s="73"/>
      <c r="G437" s="74"/>
    </row>
    <row r="438" spans="5:7" s="27" customFormat="1" x14ac:dyDescent="0.2">
      <c r="E438" s="72"/>
      <c r="F438" s="73"/>
      <c r="G438" s="74"/>
    </row>
  </sheetData>
  <mergeCells count="9">
    <mergeCell ref="A1:G1"/>
    <mergeCell ref="A2:G2"/>
    <mergeCell ref="A3:A4"/>
    <mergeCell ref="B3:B4"/>
    <mergeCell ref="C3:C4"/>
    <mergeCell ref="D3:D4"/>
    <mergeCell ref="E3:E4"/>
    <mergeCell ref="F3:F4"/>
    <mergeCell ref="G3:G4"/>
  </mergeCells>
  <pageMargins left="0.94291338599999996" right="0.20866141699999999" top="1.2480314960000001" bottom="0.35433070866141703" header="0.31496062992126" footer="0.31496062992126"/>
  <pageSetup paperSize="9" scale="44" orientation="portrait" r:id="rId1"/>
  <headerFooter>
    <oddHeader xml:space="preserve">&amp;R&amp;"Arial,Bold"&amp;14
</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438"/>
  <sheetViews>
    <sheetView workbookViewId="0">
      <selection sqref="A1:I1"/>
    </sheetView>
  </sheetViews>
  <sheetFormatPr defaultColWidth="22.5703125" defaultRowHeight="12.75" x14ac:dyDescent="0.2"/>
  <cols>
    <col min="1" max="1" width="15" style="6" customWidth="1"/>
    <col min="2" max="2" width="72.85546875" style="6" customWidth="1"/>
    <col min="3" max="3" width="11.42578125" style="6" customWidth="1"/>
    <col min="4" max="4" width="28.7109375" style="6" customWidth="1"/>
    <col min="5" max="5" width="27.140625" style="6" customWidth="1"/>
    <col min="6" max="6" width="31.7109375" style="6" customWidth="1"/>
    <col min="7" max="7" width="25.28515625" style="6" customWidth="1"/>
    <col min="8" max="8" width="29.140625" style="6" customWidth="1"/>
    <col min="9" max="9" width="33.42578125" style="6" customWidth="1"/>
    <col min="10" max="10" width="31.42578125" style="6" customWidth="1"/>
    <col min="11" max="16384" width="22.5703125" style="6"/>
  </cols>
  <sheetData>
    <row r="1" spans="1:11" s="27" customFormat="1" ht="113.25" customHeight="1" thickBot="1" x14ac:dyDescent="0.25">
      <c r="A1" s="937" t="str">
        <f>[5]Foundation!A1</f>
        <v>PLOT NO 15, JOHAR BOULEVARD, SECTOR -C, PHASE -V, DHA ISLAMABAD.</v>
      </c>
      <c r="B1" s="924"/>
      <c r="C1" s="924"/>
      <c r="D1" s="924"/>
      <c r="E1" s="924"/>
      <c r="F1" s="924"/>
      <c r="G1" s="924"/>
      <c r="H1" s="924"/>
      <c r="I1" s="925"/>
    </row>
    <row r="2" spans="1:11" s="27" customFormat="1" ht="32.25" customHeight="1" thickBot="1" x14ac:dyDescent="0.25">
      <c r="A2" s="921" t="s">
        <v>35</v>
      </c>
      <c r="B2" s="921" t="s">
        <v>36</v>
      </c>
      <c r="C2" s="919" t="s">
        <v>5</v>
      </c>
      <c r="D2" s="919" t="s">
        <v>37</v>
      </c>
      <c r="E2" s="938" t="s">
        <v>127</v>
      </c>
      <c r="F2" s="939"/>
      <c r="G2" s="939"/>
      <c r="H2" s="939"/>
      <c r="I2" s="940"/>
    </row>
    <row r="3" spans="1:11" s="28" customFormat="1" ht="78" customHeight="1" thickBot="1" x14ac:dyDescent="0.25">
      <c r="A3" s="922"/>
      <c r="B3" s="922"/>
      <c r="C3" s="920"/>
      <c r="D3" s="920"/>
      <c r="E3" s="36" t="s">
        <v>128</v>
      </c>
      <c r="F3" s="36" t="s">
        <v>129</v>
      </c>
      <c r="G3" s="36" t="s">
        <v>130</v>
      </c>
      <c r="H3" s="36" t="s">
        <v>131</v>
      </c>
      <c r="I3" s="36" t="s">
        <v>181</v>
      </c>
    </row>
    <row r="4" spans="1:11" s="28" customFormat="1" ht="48" customHeight="1" thickBot="1" x14ac:dyDescent="0.25">
      <c r="A4" s="37"/>
      <c r="B4" s="923" t="s">
        <v>132</v>
      </c>
      <c r="C4" s="924"/>
      <c r="D4" s="925"/>
      <c r="E4" s="38"/>
      <c r="F4" s="39"/>
      <c r="G4" s="40"/>
      <c r="H4" s="41"/>
      <c r="I4" s="41"/>
    </row>
    <row r="5" spans="1:11" s="33" customFormat="1" ht="60" customHeight="1" x14ac:dyDescent="0.3">
      <c r="A5" s="42">
        <v>1</v>
      </c>
      <c r="B5" s="43" t="s">
        <v>376</v>
      </c>
      <c r="C5" s="44" t="s">
        <v>9</v>
      </c>
      <c r="D5" s="45">
        <f>'[5]Sub Strct'!D9</f>
        <v>707.44</v>
      </c>
      <c r="E5" s="45">
        <f>((D5*1.54)*(1/13))/1.25</f>
        <v>67.043544615384633</v>
      </c>
      <c r="F5" s="46">
        <f>((D5*1.54)*(4/13))</f>
        <v>335.21772307692316</v>
      </c>
      <c r="G5" s="46">
        <f>((D5*1.54)*(8/13))</f>
        <v>670.43544615384633</v>
      </c>
      <c r="H5" s="47"/>
      <c r="I5" s="934">
        <f>'[5]Sub Strct'!J15</f>
        <v>7203.6379906250004</v>
      </c>
      <c r="K5" s="117"/>
    </row>
    <row r="6" spans="1:11" s="33" customFormat="1" ht="60" customHeight="1" x14ac:dyDescent="0.3">
      <c r="A6" s="42">
        <v>2</v>
      </c>
      <c r="B6" s="43" t="s">
        <v>377</v>
      </c>
      <c r="C6" s="44" t="s">
        <v>9</v>
      </c>
      <c r="D6" s="45">
        <f>'[5]Sub Strct'!D11</f>
        <v>2264.8325</v>
      </c>
      <c r="E6" s="45">
        <f>((D6*1.54)*(1/7))/1.25</f>
        <v>398.61052000000001</v>
      </c>
      <c r="F6" s="46">
        <f>((D6*1.54)*(2/7))</f>
        <v>996.52629999999999</v>
      </c>
      <c r="G6" s="46">
        <f>((D6*1.54)*(4/7))</f>
        <v>1993.0526</v>
      </c>
      <c r="H6" s="47"/>
      <c r="I6" s="935"/>
      <c r="K6" s="117"/>
    </row>
    <row r="7" spans="1:11" s="33" customFormat="1" ht="60" customHeight="1" x14ac:dyDescent="0.3">
      <c r="A7" s="42">
        <v>3</v>
      </c>
      <c r="B7" s="43" t="s">
        <v>378</v>
      </c>
      <c r="C7" s="44" t="s">
        <v>9</v>
      </c>
      <c r="D7" s="45">
        <f>'[5]Sub Strct'!D12</f>
        <v>211.328125</v>
      </c>
      <c r="E7" s="45">
        <f t="shared" ref="E7" si="0">((D7*1.54)*(1/7))/1.25</f>
        <v>37.193750000000001</v>
      </c>
      <c r="F7" s="46">
        <f t="shared" ref="F7" si="1">((D7*1.54)*(2/7))</f>
        <v>92.984375</v>
      </c>
      <c r="G7" s="46">
        <f t="shared" ref="G7" si="2">((D7*1.54)*(4/7))</f>
        <v>185.96875</v>
      </c>
      <c r="H7" s="48"/>
      <c r="I7" s="935"/>
      <c r="K7" s="117"/>
    </row>
    <row r="8" spans="1:11" s="33" customFormat="1" ht="60" customHeight="1" x14ac:dyDescent="0.3">
      <c r="A8" s="42">
        <v>5</v>
      </c>
      <c r="B8" s="43" t="s">
        <v>133</v>
      </c>
      <c r="C8" s="44" t="s">
        <v>9</v>
      </c>
      <c r="D8" s="45">
        <f>'[5]Sub Strct'!D17</f>
        <v>1361.8631250000001</v>
      </c>
      <c r="E8" s="45">
        <f>((D8*0.3)*(1/5))/1.25</f>
        <v>65.369430000000008</v>
      </c>
      <c r="F8" s="46">
        <f>(D8*0.3)*(4/5)</f>
        <v>326.84715000000006</v>
      </c>
      <c r="G8" s="49"/>
      <c r="H8" s="47">
        <f>D8*12.5</f>
        <v>17023.2890625</v>
      </c>
      <c r="I8" s="935"/>
    </row>
    <row r="9" spans="1:11" s="33" customFormat="1" ht="60" customHeight="1" x14ac:dyDescent="0.3">
      <c r="A9" s="42">
        <v>6</v>
      </c>
      <c r="B9" s="43" t="s">
        <v>379</v>
      </c>
      <c r="C9" s="44" t="s">
        <v>9</v>
      </c>
      <c r="D9" s="45">
        <f>'[5]Sub Strct'!D13</f>
        <v>0</v>
      </c>
      <c r="E9" s="50">
        <f>((D9*1.54)*(1/7))/1.25</f>
        <v>0</v>
      </c>
      <c r="F9" s="51">
        <f>((D9*1.54)*(2/7))</f>
        <v>0</v>
      </c>
      <c r="G9" s="51">
        <f>((D9*1.54)*(4/7))</f>
        <v>0</v>
      </c>
      <c r="H9" s="48"/>
      <c r="I9" s="935"/>
    </row>
    <row r="10" spans="1:11" s="33" customFormat="1" ht="62.25" customHeight="1" x14ac:dyDescent="0.3">
      <c r="A10" s="42">
        <v>6</v>
      </c>
      <c r="B10" s="43" t="s">
        <v>380</v>
      </c>
      <c r="C10" s="44" t="s">
        <v>9</v>
      </c>
      <c r="D10" s="45">
        <f>'[5]Sub Strct'!D14</f>
        <v>259.40250000000003</v>
      </c>
      <c r="E10" s="50">
        <f>((D10*1.54)*(1/7))/1.25</f>
        <v>45.65484</v>
      </c>
      <c r="F10" s="51">
        <f>((D10*1.54)*(2/7))</f>
        <v>114.1371</v>
      </c>
      <c r="G10" s="51">
        <f>((D10*1.54)*(4/7))</f>
        <v>228.27420000000001</v>
      </c>
      <c r="H10" s="48"/>
      <c r="I10" s="935"/>
    </row>
    <row r="11" spans="1:11" s="33" customFormat="1" ht="62.25" customHeight="1" thickBot="1" x14ac:dyDescent="0.35">
      <c r="A11" s="42">
        <v>6</v>
      </c>
      <c r="B11" s="43" t="s">
        <v>175</v>
      </c>
      <c r="C11" s="44" t="s">
        <v>9</v>
      </c>
      <c r="D11" s="45">
        <f>'[5]Sub Strct'!D15</f>
        <v>259.40250000000003</v>
      </c>
      <c r="E11" s="50">
        <f>((D11*1.54)*(1/7))/1.25</f>
        <v>45.65484</v>
      </c>
      <c r="F11" s="51">
        <f>((D11*1.54)*(2/7))</f>
        <v>114.1371</v>
      </c>
      <c r="G11" s="51">
        <f>((D11*1.54)*(4/7))</f>
        <v>228.27420000000001</v>
      </c>
      <c r="H11" s="48"/>
      <c r="I11" s="936"/>
    </row>
    <row r="12" spans="1:11" s="33" customFormat="1" ht="50.1" customHeight="1" thickBot="1" x14ac:dyDescent="0.35">
      <c r="A12" s="938" t="s">
        <v>134</v>
      </c>
      <c r="B12" s="939"/>
      <c r="C12" s="939"/>
      <c r="D12" s="939"/>
      <c r="E12" s="52">
        <f>SUM(E5:E11)</f>
        <v>659.5269246153847</v>
      </c>
      <c r="F12" s="52">
        <f>SUM(F5:F11)</f>
        <v>1979.8497480769231</v>
      </c>
      <c r="G12" s="52">
        <f>SUM(G5:G11)</f>
        <v>3306.0051961538461</v>
      </c>
      <c r="H12" s="52">
        <f>SUM(H5:H11)</f>
        <v>17023.2890625</v>
      </c>
      <c r="I12" s="52">
        <f>SUM(I5:I11)</f>
        <v>7203.6379906250004</v>
      </c>
      <c r="J12" s="33" t="s">
        <v>381</v>
      </c>
    </row>
    <row r="13" spans="1:11" s="28" customFormat="1" ht="78" hidden="1" customHeight="1" thickBot="1" x14ac:dyDescent="0.25">
      <c r="A13" s="53"/>
      <c r="B13" s="923" t="s">
        <v>272</v>
      </c>
      <c r="C13" s="924"/>
      <c r="D13" s="925"/>
      <c r="E13" s="54"/>
      <c r="F13" s="39"/>
      <c r="G13" s="40"/>
      <c r="H13" s="41"/>
      <c r="I13" s="41"/>
    </row>
    <row r="14" spans="1:11" s="33" customFormat="1" ht="60" hidden="1" customHeight="1" x14ac:dyDescent="0.3">
      <c r="A14" s="42">
        <v>1</v>
      </c>
      <c r="B14" s="43" t="s">
        <v>378</v>
      </c>
      <c r="C14" s="44" t="s">
        <v>9</v>
      </c>
      <c r="D14" s="45" t="e">
        <f>'[5]Basement Super Structure '!D5</f>
        <v>#REF!</v>
      </c>
      <c r="E14" s="45" t="e">
        <f>((D14*1.54)*(1/7))/1.25</f>
        <v>#REF!</v>
      </c>
      <c r="F14" s="46" t="e">
        <f>((D14*1.54)*(2/7))</f>
        <v>#REF!</v>
      </c>
      <c r="G14" s="46" t="e">
        <f>((D14*1.54)*(4/7))</f>
        <v>#REF!</v>
      </c>
      <c r="H14" s="47"/>
      <c r="I14" s="934" t="e">
        <f>'[5]Basement Super Structure '!D12</f>
        <v>#REF!</v>
      </c>
      <c r="K14" s="117"/>
    </row>
    <row r="15" spans="1:11" s="33" customFormat="1" ht="60" hidden="1" customHeight="1" x14ac:dyDescent="0.3">
      <c r="A15" s="42">
        <v>1</v>
      </c>
      <c r="B15" s="43" t="s">
        <v>382</v>
      </c>
      <c r="C15" s="44" t="s">
        <v>9</v>
      </c>
      <c r="D15" s="45" t="e">
        <f>'[5]Basement Super Structure '!D10</f>
        <v>#REF!</v>
      </c>
      <c r="E15" s="45" t="e">
        <f>((D15*1.54)*(1/7))/1.25</f>
        <v>#REF!</v>
      </c>
      <c r="F15" s="46" t="e">
        <f>((D15*1.54)*(2/7))</f>
        <v>#REF!</v>
      </c>
      <c r="G15" s="46" t="e">
        <f>((D15*1.54)*(4/7))</f>
        <v>#REF!</v>
      </c>
      <c r="H15" s="47"/>
      <c r="I15" s="935"/>
      <c r="K15" s="117"/>
    </row>
    <row r="16" spans="1:11" s="33" customFormat="1" ht="60" hidden="1" customHeight="1" x14ac:dyDescent="0.3">
      <c r="A16" s="55">
        <v>2</v>
      </c>
      <c r="B16" s="56" t="s">
        <v>383</v>
      </c>
      <c r="C16" s="44" t="s">
        <v>9</v>
      </c>
      <c r="D16" s="45" t="e">
        <f>'[5]Basement Super Structure '!D6</f>
        <v>#REF!</v>
      </c>
      <c r="E16" s="45" t="e">
        <f t="shared" ref="E16:E18" si="3">((D16*1.54)*(1/7))/1.25</f>
        <v>#REF!</v>
      </c>
      <c r="F16" s="46" t="e">
        <f t="shared" ref="F16:F18" si="4">((D16*1.54)*(2/7))</f>
        <v>#REF!</v>
      </c>
      <c r="G16" s="46" t="e">
        <f t="shared" ref="G16:G18" si="5">((D16*1.54)*(4/7))</f>
        <v>#REF!</v>
      </c>
      <c r="H16" s="57"/>
      <c r="I16" s="935"/>
      <c r="K16" s="117"/>
    </row>
    <row r="17" spans="1:11" s="33" customFormat="1" ht="60" hidden="1" customHeight="1" x14ac:dyDescent="0.3">
      <c r="A17" s="55">
        <v>3</v>
      </c>
      <c r="B17" s="56" t="s">
        <v>296</v>
      </c>
      <c r="C17" s="44" t="s">
        <v>9</v>
      </c>
      <c r="D17" s="50" t="e">
        <f>'[5]Basement Super Structure '!D7</f>
        <v>#REF!</v>
      </c>
      <c r="E17" s="45" t="e">
        <f t="shared" si="3"/>
        <v>#REF!</v>
      </c>
      <c r="F17" s="46" t="e">
        <f t="shared" si="4"/>
        <v>#REF!</v>
      </c>
      <c r="G17" s="46" t="e">
        <f t="shared" si="5"/>
        <v>#REF!</v>
      </c>
      <c r="H17" s="95"/>
      <c r="I17" s="935"/>
      <c r="K17" s="117"/>
    </row>
    <row r="18" spans="1:11" s="33" customFormat="1" ht="60" hidden="1" customHeight="1" x14ac:dyDescent="0.3">
      <c r="A18" s="42">
        <v>4</v>
      </c>
      <c r="B18" s="43" t="s">
        <v>384</v>
      </c>
      <c r="C18" s="44" t="s">
        <v>9</v>
      </c>
      <c r="D18" s="45" t="e">
        <f>'[5]Basement Super Structure '!D8</f>
        <v>#REF!</v>
      </c>
      <c r="E18" s="45" t="e">
        <f t="shared" si="3"/>
        <v>#REF!</v>
      </c>
      <c r="F18" s="46" t="e">
        <f t="shared" si="4"/>
        <v>#REF!</v>
      </c>
      <c r="G18" s="46" t="e">
        <f t="shared" si="5"/>
        <v>#REF!</v>
      </c>
      <c r="H18" s="47"/>
      <c r="I18" s="935"/>
    </row>
    <row r="19" spans="1:11" s="33" customFormat="1" ht="60" hidden="1" customHeight="1" x14ac:dyDescent="0.3">
      <c r="A19" s="42">
        <v>5</v>
      </c>
      <c r="B19" s="43" t="s">
        <v>133</v>
      </c>
      <c r="C19" s="44" t="s">
        <v>9</v>
      </c>
      <c r="D19" s="45" t="e">
        <f>'[5]Basement Super Structure '!D14</f>
        <v>#REF!</v>
      </c>
      <c r="E19" s="45" t="e">
        <f>((D19*0.3)*(1/5))/1.25</f>
        <v>#REF!</v>
      </c>
      <c r="F19" s="46" t="e">
        <f>(D19*0.3)*(4/5)</f>
        <v>#REF!</v>
      </c>
      <c r="G19" s="49"/>
      <c r="H19" s="47" t="e">
        <f>D19*13.5</f>
        <v>#REF!</v>
      </c>
      <c r="I19" s="935"/>
    </row>
    <row r="20" spans="1:11" s="33" customFormat="1" ht="60" hidden="1" customHeight="1" x14ac:dyDescent="0.3">
      <c r="A20" s="42">
        <v>6</v>
      </c>
      <c r="B20" s="43" t="s">
        <v>14</v>
      </c>
      <c r="C20" s="44" t="s">
        <v>9</v>
      </c>
      <c r="D20" s="45">
        <f>'[5]Basement Super Structure '!D9</f>
        <v>70</v>
      </c>
      <c r="E20" s="45">
        <f t="shared" ref="E20" si="6">((D20*1.54)*(1/7))/1.25</f>
        <v>12.319999999999999</v>
      </c>
      <c r="F20" s="46">
        <f t="shared" ref="F20" si="7">((D20*1.54)*(2/7))</f>
        <v>30.799999999999997</v>
      </c>
      <c r="G20" s="46">
        <f t="shared" ref="G20" si="8">((D20*1.54)*(4/7))</f>
        <v>61.599999999999994</v>
      </c>
      <c r="H20" s="47"/>
      <c r="I20" s="935"/>
    </row>
    <row r="21" spans="1:11" s="33" customFormat="1" ht="60" hidden="1" customHeight="1" x14ac:dyDescent="0.3">
      <c r="A21" s="55">
        <v>7</v>
      </c>
      <c r="B21" s="56" t="s">
        <v>166</v>
      </c>
      <c r="C21" s="44" t="s">
        <v>18</v>
      </c>
      <c r="D21" s="50" t="e">
        <f>'[5]Basement Super Structure '!D20</f>
        <v>#REF!</v>
      </c>
      <c r="E21" s="50" t="e">
        <f>((D21*0.042*1.27)*(1/5))/1.25</f>
        <v>#REF!</v>
      </c>
      <c r="F21" s="51" t="e">
        <f>(D21*0.042*1.27)*(4/5)</f>
        <v>#REF!</v>
      </c>
      <c r="G21" s="96"/>
      <c r="H21" s="95"/>
      <c r="I21" s="935"/>
    </row>
    <row r="22" spans="1:11" s="33" customFormat="1" ht="60" hidden="1" customHeight="1" x14ac:dyDescent="0.3">
      <c r="A22" s="42">
        <v>8</v>
      </c>
      <c r="B22" s="43" t="s">
        <v>136</v>
      </c>
      <c r="C22" s="44" t="s">
        <v>18</v>
      </c>
      <c r="D22" s="45" t="e">
        <f>'[5]Basement Super Structure '!D22</f>
        <v>#REF!</v>
      </c>
      <c r="E22" s="50" t="e">
        <f>((D22*0.042*1.27)*(1/5))/1.25</f>
        <v>#REF!</v>
      </c>
      <c r="F22" s="51" t="e">
        <f>(D22*0.042*1.27)*(4/5)</f>
        <v>#REF!</v>
      </c>
      <c r="G22" s="49"/>
      <c r="H22" s="47"/>
      <c r="I22" s="935"/>
    </row>
    <row r="23" spans="1:11" s="33" customFormat="1" ht="60" hidden="1" customHeight="1" x14ac:dyDescent="0.3">
      <c r="A23" s="42">
        <v>10</v>
      </c>
      <c r="B23" s="43" t="s">
        <v>137</v>
      </c>
      <c r="C23" s="44" t="s">
        <v>9</v>
      </c>
      <c r="D23" s="45" t="e">
        <f>'[5]Basement Super Structure '!D17</f>
        <v>#REF!</v>
      </c>
      <c r="E23" s="45" t="e">
        <f>((D23*1.54)*(1/13))/1.25</f>
        <v>#REF!</v>
      </c>
      <c r="F23" s="46" t="e">
        <f>((D23*1.54)*(4/13))</f>
        <v>#REF!</v>
      </c>
      <c r="G23" s="46" t="e">
        <f>((D23*1.54)*(8/13))</f>
        <v>#REF!</v>
      </c>
      <c r="H23" s="48"/>
      <c r="I23" s="935"/>
      <c r="K23" s="117"/>
    </row>
    <row r="24" spans="1:11" s="33" customFormat="1" ht="60" hidden="1" customHeight="1" thickBot="1" x14ac:dyDescent="0.35">
      <c r="A24" s="42">
        <v>11</v>
      </c>
      <c r="B24" s="43" t="s">
        <v>385</v>
      </c>
      <c r="C24" s="44" t="s">
        <v>9</v>
      </c>
      <c r="D24" s="45">
        <v>550</v>
      </c>
      <c r="E24" s="45">
        <f t="shared" ref="E24" si="9">((D24*1.54)*(1/7))/1.25</f>
        <v>96.8</v>
      </c>
      <c r="F24" s="46">
        <f t="shared" ref="F24" si="10">((D24*1.54)*(2/7))</f>
        <v>242</v>
      </c>
      <c r="G24" s="46">
        <f t="shared" ref="G24" si="11">((D24*1.54)*(4/7))</f>
        <v>484</v>
      </c>
      <c r="H24" s="47"/>
      <c r="I24" s="936"/>
    </row>
    <row r="25" spans="1:11" s="33" customFormat="1" ht="50.1" hidden="1" customHeight="1" thickBot="1" x14ac:dyDescent="0.35">
      <c r="A25" s="929" t="s">
        <v>138</v>
      </c>
      <c r="B25" s="930"/>
      <c r="C25" s="930"/>
      <c r="D25" s="930"/>
      <c r="E25" s="52">
        <v>0</v>
      </c>
      <c r="F25" s="52">
        <v>0</v>
      </c>
      <c r="G25" s="52">
        <v>0</v>
      </c>
      <c r="H25" s="52">
        <v>0</v>
      </c>
      <c r="I25" s="98">
        <v>0</v>
      </c>
    </row>
    <row r="26" spans="1:11" s="28" customFormat="1" ht="78" customHeight="1" thickBot="1" x14ac:dyDescent="0.25">
      <c r="A26" s="53"/>
      <c r="B26" s="923" t="s">
        <v>38</v>
      </c>
      <c r="C26" s="924"/>
      <c r="D26" s="925"/>
      <c r="E26" s="54"/>
      <c r="F26" s="39"/>
      <c r="G26" s="40"/>
      <c r="H26" s="41"/>
      <c r="I26" s="41"/>
    </row>
    <row r="27" spans="1:11" s="33" customFormat="1" ht="60" customHeight="1" x14ac:dyDescent="0.3">
      <c r="A27" s="42">
        <v>1</v>
      </c>
      <c r="B27" s="43" t="s">
        <v>30</v>
      </c>
      <c r="C27" s="44" t="s">
        <v>9</v>
      </c>
      <c r="D27" s="45">
        <f>'[5]GF Super Structure'!D5</f>
        <v>337.03125</v>
      </c>
      <c r="E27" s="45">
        <f>((D27*1.54)*(1/7))/1.25</f>
        <v>59.31750000000001</v>
      </c>
      <c r="F27" s="46">
        <f>((D27*1.54)*(2/7))</f>
        <v>148.29375000000002</v>
      </c>
      <c r="G27" s="46">
        <f>((D27*1.54)*(4/7))</f>
        <v>296.58750000000003</v>
      </c>
      <c r="H27" s="47"/>
      <c r="I27" s="934">
        <f>'[5]GF Super Structure'!J9</f>
        <v>8137.1660610937506</v>
      </c>
      <c r="K27" s="117"/>
    </row>
    <row r="28" spans="1:11" s="33" customFormat="1" ht="60" customHeight="1" x14ac:dyDescent="0.3">
      <c r="A28" s="55">
        <v>2</v>
      </c>
      <c r="B28" s="56" t="s">
        <v>383</v>
      </c>
      <c r="C28" s="44" t="s">
        <v>9</v>
      </c>
      <c r="D28" s="45">
        <f>'[5]GF Super Structure'!D6</f>
        <v>325.4765625</v>
      </c>
      <c r="E28" s="45">
        <f t="shared" ref="E28:E30" si="12">((D28*1.54)*(1/7))/1.25</f>
        <v>57.283875000000002</v>
      </c>
      <c r="F28" s="46">
        <f t="shared" ref="F28:F30" si="13">((D28*1.54)*(2/7))</f>
        <v>143.2096875</v>
      </c>
      <c r="G28" s="46">
        <f t="shared" ref="G28:G30" si="14">((D28*1.54)*(4/7))</f>
        <v>286.419375</v>
      </c>
      <c r="H28" s="57"/>
      <c r="I28" s="935"/>
      <c r="K28" s="117"/>
    </row>
    <row r="29" spans="1:11" s="33" customFormat="1" ht="60" customHeight="1" x14ac:dyDescent="0.3">
      <c r="A29" s="55">
        <v>3</v>
      </c>
      <c r="B29" s="56" t="s">
        <v>12</v>
      </c>
      <c r="C29" s="44" t="s">
        <v>9</v>
      </c>
      <c r="D29" s="50">
        <f>'[5]GF Super Structure'!D7</f>
        <v>454.09625</v>
      </c>
      <c r="E29" s="45">
        <f t="shared" si="12"/>
        <v>79.920940000000002</v>
      </c>
      <c r="F29" s="46">
        <f t="shared" si="13"/>
        <v>199.80234999999999</v>
      </c>
      <c r="G29" s="46">
        <f t="shared" si="14"/>
        <v>399.60469999999998</v>
      </c>
      <c r="H29" s="95"/>
      <c r="I29" s="935"/>
      <c r="K29" s="117"/>
    </row>
    <row r="30" spans="1:11" s="33" customFormat="1" ht="60" customHeight="1" x14ac:dyDescent="0.3">
      <c r="A30" s="42">
        <v>4</v>
      </c>
      <c r="B30" s="43" t="s">
        <v>384</v>
      </c>
      <c r="C30" s="44" t="s">
        <v>9</v>
      </c>
      <c r="D30" s="45">
        <f>'[5]GF Super Structure'!D8</f>
        <v>2061.4405000000002</v>
      </c>
      <c r="E30" s="45">
        <f t="shared" si="12"/>
        <v>362.81352800000002</v>
      </c>
      <c r="F30" s="46">
        <f t="shared" si="13"/>
        <v>907.03381999999999</v>
      </c>
      <c r="G30" s="46">
        <f t="shared" si="14"/>
        <v>1814.06764</v>
      </c>
      <c r="H30" s="47"/>
      <c r="I30" s="935"/>
    </row>
    <row r="31" spans="1:11" s="33" customFormat="1" ht="60" customHeight="1" x14ac:dyDescent="0.3">
      <c r="A31" s="42">
        <v>5</v>
      </c>
      <c r="B31" s="43" t="s">
        <v>133</v>
      </c>
      <c r="C31" s="44" t="s">
        <v>9</v>
      </c>
      <c r="D31" s="45">
        <f>'[5]GF Super Structure'!D14</f>
        <v>4937.6925000000001</v>
      </c>
      <c r="E31" s="45">
        <f>((D31*0.3)*(1/5))/1.25</f>
        <v>237.00924000000001</v>
      </c>
      <c r="F31" s="46">
        <f>(D31*0.3)*(4/5)</f>
        <v>1185.0462</v>
      </c>
      <c r="G31" s="49"/>
      <c r="H31" s="47">
        <f>D31*12.5</f>
        <v>61721.15625</v>
      </c>
      <c r="I31" s="935"/>
    </row>
    <row r="32" spans="1:11" s="33" customFormat="1" ht="60" customHeight="1" x14ac:dyDescent="0.3">
      <c r="A32" s="42">
        <v>6</v>
      </c>
      <c r="B32" s="43" t="s">
        <v>386</v>
      </c>
      <c r="C32" s="44" t="s">
        <v>9</v>
      </c>
      <c r="D32" s="45">
        <f>'[5]GF Super Structure'!D9</f>
        <v>86</v>
      </c>
      <c r="E32" s="45">
        <f t="shared" ref="E32" si="15">((D32*1.54)*(1/7))/1.25</f>
        <v>15.135999999999999</v>
      </c>
      <c r="F32" s="46">
        <f t="shared" ref="F32" si="16">((D32*1.54)*(2/7))</f>
        <v>37.839999999999996</v>
      </c>
      <c r="G32" s="46">
        <f t="shared" ref="G32" si="17">((D32*1.54)*(4/7))</f>
        <v>75.679999999999993</v>
      </c>
      <c r="H32" s="47"/>
      <c r="I32" s="935"/>
    </row>
    <row r="33" spans="1:11" s="33" customFormat="1" ht="60" customHeight="1" x14ac:dyDescent="0.3">
      <c r="A33" s="55">
        <v>7</v>
      </c>
      <c r="B33" s="56" t="s">
        <v>166</v>
      </c>
      <c r="C33" s="44" t="s">
        <v>18</v>
      </c>
      <c r="D33" s="50">
        <f>'[5]GF Super Structure'!D21</f>
        <v>12555.228800000001</v>
      </c>
      <c r="E33" s="50">
        <f>((D33*0.042*1.27)*(1/5))/1.25</f>
        <v>107.15134467072001</v>
      </c>
      <c r="F33" s="51">
        <f>(D33*0.042*1.27)*(4/5)</f>
        <v>535.75672335360002</v>
      </c>
      <c r="G33" s="96"/>
      <c r="H33" s="95"/>
      <c r="I33" s="935"/>
    </row>
    <row r="34" spans="1:11" s="33" customFormat="1" ht="60" customHeight="1" x14ac:dyDescent="0.3">
      <c r="A34" s="42">
        <v>8</v>
      </c>
      <c r="B34" s="43" t="s">
        <v>136</v>
      </c>
      <c r="C34" s="44" t="s">
        <v>18</v>
      </c>
      <c r="D34" s="45">
        <f>'[5]GF Super Structure'!D23</f>
        <v>3177</v>
      </c>
      <c r="E34" s="50">
        <f>((D34*0.042*1.27)*(1/5))/1.25</f>
        <v>27.113788800000002</v>
      </c>
      <c r="F34" s="51">
        <f>(D34*0.042*1.27)*(4/5)</f>
        <v>135.56894400000002</v>
      </c>
      <c r="G34" s="49"/>
      <c r="H34" s="47"/>
      <c r="I34" s="935"/>
    </row>
    <row r="35" spans="1:11" s="33" customFormat="1" ht="60" customHeight="1" x14ac:dyDescent="0.3">
      <c r="A35" s="42">
        <v>9</v>
      </c>
      <c r="B35" s="43" t="s">
        <v>158</v>
      </c>
      <c r="C35" s="44" t="s">
        <v>9</v>
      </c>
      <c r="D35" s="45">
        <f>'[5]GF Super Structure'!D17</f>
        <v>1588.5</v>
      </c>
      <c r="E35" s="45"/>
      <c r="F35" s="46">
        <f>D35</f>
        <v>1588.5</v>
      </c>
      <c r="G35" s="46"/>
      <c r="H35" s="48"/>
      <c r="I35" s="935"/>
      <c r="K35" s="117"/>
    </row>
    <row r="36" spans="1:11" s="33" customFormat="1" ht="60" customHeight="1" thickBot="1" x14ac:dyDescent="0.35">
      <c r="A36" s="42">
        <v>10</v>
      </c>
      <c r="B36" s="43" t="s">
        <v>137</v>
      </c>
      <c r="C36" s="44" t="s">
        <v>9</v>
      </c>
      <c r="D36" s="45">
        <f>'[5]GF Super Structure'!D18</f>
        <v>794.25</v>
      </c>
      <c r="E36" s="45">
        <f>((D36*1.54)*(1/13))/1.25</f>
        <v>75.270461538461547</v>
      </c>
      <c r="F36" s="46">
        <f>((D36*1.54)*(4/13))</f>
        <v>376.3523076923077</v>
      </c>
      <c r="G36" s="46">
        <f>((D36*1.54)*(8/13))</f>
        <v>752.70461538461541</v>
      </c>
      <c r="H36" s="48"/>
      <c r="I36" s="935"/>
      <c r="K36" s="117"/>
    </row>
    <row r="37" spans="1:11" s="33" customFormat="1" ht="50.1" customHeight="1" thickBot="1" x14ac:dyDescent="0.35">
      <c r="A37" s="929" t="s">
        <v>138</v>
      </c>
      <c r="B37" s="930"/>
      <c r="C37" s="930"/>
      <c r="D37" s="930"/>
      <c r="E37" s="52">
        <f>SUM(E27:E36)</f>
        <v>1021.0166780091815</v>
      </c>
      <c r="F37" s="52">
        <f>SUM(F27:F36)</f>
        <v>5257.4037825459081</v>
      </c>
      <c r="G37" s="52">
        <f>SUM(G27:G36)</f>
        <v>3625.0638303846154</v>
      </c>
      <c r="H37" s="52">
        <f>SUM(H27:H36)</f>
        <v>61721.15625</v>
      </c>
      <c r="I37" s="98">
        <f>SUM(I27:I36)</f>
        <v>8137.1660610937506</v>
      </c>
    </row>
    <row r="38" spans="1:11" s="28" customFormat="1" ht="78" customHeight="1" thickBot="1" x14ac:dyDescent="0.25">
      <c r="A38" s="53"/>
      <c r="B38" s="923" t="s">
        <v>39</v>
      </c>
      <c r="C38" s="924"/>
      <c r="D38" s="925"/>
      <c r="E38" s="54"/>
      <c r="F38" s="39"/>
      <c r="G38" s="40"/>
      <c r="H38" s="41"/>
      <c r="I38" s="41"/>
    </row>
    <row r="39" spans="1:11" s="33" customFormat="1" ht="60" customHeight="1" x14ac:dyDescent="0.3">
      <c r="A39" s="42">
        <v>1</v>
      </c>
      <c r="B39" s="43" t="s">
        <v>30</v>
      </c>
      <c r="C39" s="44" t="s">
        <v>9</v>
      </c>
      <c r="D39" s="45">
        <f>'[5]FF Super Structure '!D5</f>
        <v>313.03125</v>
      </c>
      <c r="E39" s="45">
        <f>((D39*1.54)*(1/7))/1.25</f>
        <v>55.093499999999992</v>
      </c>
      <c r="F39" s="46">
        <f>((D39*1.54)*(2/7))</f>
        <v>137.73374999999999</v>
      </c>
      <c r="G39" s="46">
        <f>((D39*1.54)*(4/7))</f>
        <v>275.46749999999997</v>
      </c>
      <c r="H39" s="47"/>
      <c r="I39" s="934">
        <f>'[5]FF Super Structure '!J9</f>
        <v>6209.9060178124992</v>
      </c>
      <c r="K39" s="117"/>
    </row>
    <row r="40" spans="1:11" s="33" customFormat="1" ht="60" customHeight="1" x14ac:dyDescent="0.3">
      <c r="A40" s="42">
        <v>1</v>
      </c>
      <c r="B40" s="43" t="s">
        <v>379</v>
      </c>
      <c r="C40" s="44" t="s">
        <v>9</v>
      </c>
      <c r="D40" s="45">
        <f>'[5]FF Super Structure '!D10</f>
        <v>0</v>
      </c>
      <c r="E40" s="45">
        <f>((D40*1.54)*(1/7))/1.25</f>
        <v>0</v>
      </c>
      <c r="F40" s="46">
        <f>((D40*1.54)*(2/7))</f>
        <v>0</v>
      </c>
      <c r="G40" s="46">
        <f>((D40*1.54)*(4/7))</f>
        <v>0</v>
      </c>
      <c r="H40" s="47"/>
      <c r="I40" s="935"/>
      <c r="K40" s="117"/>
    </row>
    <row r="41" spans="1:11" s="33" customFormat="1" ht="60" customHeight="1" x14ac:dyDescent="0.3">
      <c r="A41" s="55">
        <v>2</v>
      </c>
      <c r="B41" s="56" t="s">
        <v>383</v>
      </c>
      <c r="C41" s="44" t="s">
        <v>9</v>
      </c>
      <c r="D41" s="45">
        <f>'[5]FF Super Structure '!D6</f>
        <v>312.328125</v>
      </c>
      <c r="E41" s="45">
        <f>((D41*1.54)*(1/7))/1.25</f>
        <v>54.969749999999998</v>
      </c>
      <c r="F41" s="46">
        <f>((D41*1.54)*(2/7))</f>
        <v>137.424375</v>
      </c>
      <c r="G41" s="46">
        <f>((D41*1.54)*(4/7))</f>
        <v>274.84875</v>
      </c>
      <c r="H41" s="57"/>
      <c r="I41" s="935"/>
      <c r="K41" s="117"/>
    </row>
    <row r="42" spans="1:11" s="33" customFormat="1" ht="60" customHeight="1" x14ac:dyDescent="0.3">
      <c r="A42" s="55">
        <v>3</v>
      </c>
      <c r="B42" s="56" t="s">
        <v>296</v>
      </c>
      <c r="C42" s="44" t="s">
        <v>9</v>
      </c>
      <c r="D42" s="50">
        <f>'[5]FF Super Structure '!D7</f>
        <v>114.78899999999999</v>
      </c>
      <c r="E42" s="45">
        <f t="shared" ref="E42:E43" si="18">((D42*1.54)*(1/7))/1.25</f>
        <v>20.202863999999998</v>
      </c>
      <c r="F42" s="46">
        <f t="shared" ref="F42:F43" si="19">((D42*1.54)*(2/7))</f>
        <v>50.507159999999999</v>
      </c>
      <c r="G42" s="46">
        <f t="shared" ref="G42:G43" si="20">((D42*1.54)*(4/7))</f>
        <v>101.01432</v>
      </c>
      <c r="H42" s="95"/>
      <c r="I42" s="935"/>
      <c r="K42" s="117"/>
    </row>
    <row r="43" spans="1:11" s="33" customFormat="1" ht="60" customHeight="1" x14ac:dyDescent="0.3">
      <c r="A43" s="42">
        <v>4</v>
      </c>
      <c r="B43" s="43" t="s">
        <v>384</v>
      </c>
      <c r="C43" s="44" t="s">
        <v>9</v>
      </c>
      <c r="D43" s="45">
        <f>'[5]FF Super Structure '!D8</f>
        <v>1848.1849999999999</v>
      </c>
      <c r="E43" s="45">
        <f t="shared" si="18"/>
        <v>325.28056000000004</v>
      </c>
      <c r="F43" s="46">
        <f t="shared" si="19"/>
        <v>813.20140000000004</v>
      </c>
      <c r="G43" s="46">
        <f t="shared" si="20"/>
        <v>1626.4028000000001</v>
      </c>
      <c r="H43" s="47"/>
      <c r="I43" s="935"/>
    </row>
    <row r="44" spans="1:11" s="33" customFormat="1" ht="60" customHeight="1" x14ac:dyDescent="0.3">
      <c r="A44" s="42">
        <v>5</v>
      </c>
      <c r="B44" s="43" t="s">
        <v>133</v>
      </c>
      <c r="C44" s="44" t="s">
        <v>9</v>
      </c>
      <c r="D44" s="45">
        <f>'[5]FF Super Structure '!D14</f>
        <v>4031.1149999999998</v>
      </c>
      <c r="E44" s="45">
        <f>((D44*0.3)*(1/5))/1.25</f>
        <v>193.49351999999999</v>
      </c>
      <c r="F44" s="46">
        <f>(D44*0.3)*(4/5)</f>
        <v>967.46759999999995</v>
      </c>
      <c r="G44" s="49"/>
      <c r="H44" s="47">
        <f>D44*12.5</f>
        <v>50388.9375</v>
      </c>
      <c r="I44" s="935"/>
    </row>
    <row r="45" spans="1:11" s="33" customFormat="1" ht="60" customHeight="1" x14ac:dyDescent="0.3">
      <c r="A45" s="42">
        <v>6</v>
      </c>
      <c r="B45" s="43" t="s">
        <v>386</v>
      </c>
      <c r="C45" s="44" t="s">
        <v>9</v>
      </c>
      <c r="D45" s="45">
        <f>'[5]FF Super Structure '!D9</f>
        <v>83</v>
      </c>
      <c r="E45" s="45">
        <f t="shared" ref="E45" si="21">((D45*1.54)*(1/7))/1.25</f>
        <v>14.608000000000001</v>
      </c>
      <c r="F45" s="46">
        <f t="shared" ref="F45" si="22">((D45*1.54)*(2/7))</f>
        <v>36.520000000000003</v>
      </c>
      <c r="G45" s="46">
        <f t="shared" ref="G45" si="23">((D45*1.54)*(4/7))</f>
        <v>73.040000000000006</v>
      </c>
      <c r="H45" s="47"/>
      <c r="I45" s="935"/>
    </row>
    <row r="46" spans="1:11" s="33" customFormat="1" ht="60" customHeight="1" x14ac:dyDescent="0.3">
      <c r="A46" s="55">
        <v>7</v>
      </c>
      <c r="B46" s="56" t="s">
        <v>135</v>
      </c>
      <c r="C46" s="44" t="s">
        <v>18</v>
      </c>
      <c r="D46" s="50">
        <f>'[5]FF Super Structure '!D17</f>
        <v>11073.92</v>
      </c>
      <c r="E46" s="50">
        <f>((D46*0.042*1.27)*(1/5))/1.25</f>
        <v>94.509262848000006</v>
      </c>
      <c r="F46" s="51">
        <f>(D46*0.042*1.27)*(4/5)</f>
        <v>472.54631424000002</v>
      </c>
      <c r="G46" s="96"/>
      <c r="H46" s="95"/>
      <c r="I46" s="935"/>
    </row>
    <row r="47" spans="1:11" s="33" customFormat="1" ht="60" customHeight="1" x14ac:dyDescent="0.3">
      <c r="A47" s="42">
        <v>8</v>
      </c>
      <c r="B47" s="43" t="s">
        <v>136</v>
      </c>
      <c r="C47" s="44" t="s">
        <v>18</v>
      </c>
      <c r="D47" s="45">
        <f>'[5]FF Super Structure '!D19</f>
        <v>3230</v>
      </c>
      <c r="E47" s="50">
        <f>((D47*0.042*1.27)*(1/5))/1.25</f>
        <v>27.566111999999997</v>
      </c>
      <c r="F47" s="51">
        <f>(D47*0.042*1.27)*(4/5)</f>
        <v>137.83055999999999</v>
      </c>
      <c r="G47" s="49"/>
      <c r="H47" s="47"/>
      <c r="I47" s="935"/>
    </row>
    <row r="48" spans="1:11" s="33" customFormat="1" ht="60" customHeight="1" thickBot="1" x14ac:dyDescent="0.35">
      <c r="A48" s="42">
        <v>9</v>
      </c>
      <c r="B48" s="43" t="s">
        <v>137</v>
      </c>
      <c r="C48" s="44" t="s">
        <v>9</v>
      </c>
      <c r="D48" s="45">
        <f>'[5]FF Super Structure '!D15</f>
        <v>0</v>
      </c>
      <c r="E48" s="45">
        <f>((D48*1.54)*(1/13))/1.25</f>
        <v>0</v>
      </c>
      <c r="F48" s="46">
        <f>((D48*1.54)*(4/13))</f>
        <v>0</v>
      </c>
      <c r="G48" s="46">
        <f>((D48*1.54)*(8/13))</f>
        <v>0</v>
      </c>
      <c r="H48" s="48"/>
      <c r="I48" s="936"/>
      <c r="K48" s="117"/>
    </row>
    <row r="49" spans="1:11" s="33" customFormat="1" ht="50.1" customHeight="1" thickBot="1" x14ac:dyDescent="0.35">
      <c r="A49" s="929" t="s">
        <v>139</v>
      </c>
      <c r="B49" s="930"/>
      <c r="C49" s="930"/>
      <c r="D49" s="930"/>
      <c r="E49" s="52">
        <f>SUM(E39:E48)</f>
        <v>785.72356884800001</v>
      </c>
      <c r="F49" s="52">
        <f>SUM(F39:F48)</f>
        <v>2753.2311592399997</v>
      </c>
      <c r="G49" s="52">
        <f>SUM(G39:G48)</f>
        <v>2350.7733699999999</v>
      </c>
      <c r="H49" s="52">
        <f>SUM(H39:H48)</f>
        <v>50388.9375</v>
      </c>
      <c r="I49" s="98">
        <f>SUM(I39:I48)</f>
        <v>6209.9060178124992</v>
      </c>
    </row>
    <row r="50" spans="1:11" s="28" customFormat="1" ht="45" customHeight="1" thickBot="1" x14ac:dyDescent="0.25">
      <c r="A50" s="53"/>
      <c r="B50" s="923" t="s">
        <v>118</v>
      </c>
      <c r="C50" s="924"/>
      <c r="D50" s="925"/>
      <c r="E50" s="54"/>
      <c r="F50" s="39"/>
      <c r="G50" s="40"/>
      <c r="H50" s="41"/>
      <c r="I50" s="41"/>
    </row>
    <row r="51" spans="1:11" s="33" customFormat="1" ht="60" customHeight="1" x14ac:dyDescent="0.3">
      <c r="A51" s="42">
        <v>1</v>
      </c>
      <c r="B51" s="43" t="s">
        <v>387</v>
      </c>
      <c r="C51" s="44" t="s">
        <v>9</v>
      </c>
      <c r="D51" s="45">
        <f>'[5]Mumty Super Structure '!D7</f>
        <v>250.87440000000001</v>
      </c>
      <c r="E51" s="45">
        <f t="shared" ref="E51" si="24">((D51*1.54)*(1/7))/1.25</f>
        <v>44.153894399999999</v>
      </c>
      <c r="F51" s="46">
        <f t="shared" ref="F51" si="25">((D51*1.54)*(2/7))</f>
        <v>110.384736</v>
      </c>
      <c r="G51" s="46">
        <f t="shared" ref="G51" si="26">((D51*1.54)*(4/7))</f>
        <v>220.76947200000001</v>
      </c>
      <c r="H51" s="47"/>
      <c r="I51" s="934">
        <f>'[5]Mumty Super Structure '!J8</f>
        <v>1229.1189119999999</v>
      </c>
    </row>
    <row r="52" spans="1:11" s="33" customFormat="1" ht="60" customHeight="1" x14ac:dyDescent="0.3">
      <c r="A52" s="42">
        <v>1</v>
      </c>
      <c r="B52" s="43" t="s">
        <v>379</v>
      </c>
      <c r="C52" s="44" t="s">
        <v>9</v>
      </c>
      <c r="D52" s="45">
        <f>'[5]Mumty Super Structure '!D8</f>
        <v>0</v>
      </c>
      <c r="E52" s="45">
        <f>((D52*1.54)*(1/7))/1.25</f>
        <v>0</v>
      </c>
      <c r="F52" s="46">
        <f>((D52*1.54)*(2/7))</f>
        <v>0</v>
      </c>
      <c r="G52" s="46">
        <f>((D52*1.54)*(4/7))</f>
        <v>0</v>
      </c>
      <c r="H52" s="47"/>
      <c r="I52" s="935"/>
      <c r="K52" s="117"/>
    </row>
    <row r="53" spans="1:11" s="33" customFormat="1" ht="42" customHeight="1" x14ac:dyDescent="0.3">
      <c r="A53" s="55">
        <v>2</v>
      </c>
      <c r="B53" s="56" t="s">
        <v>388</v>
      </c>
      <c r="C53" s="44" t="s">
        <v>9</v>
      </c>
      <c r="D53" s="50">
        <f>'[5]Mumty Super Structure '!D5</f>
        <v>300.3</v>
      </c>
      <c r="E53" s="45">
        <f t="shared" ref="E53" si="27">((D53*1.54)*(1/7))/1.25</f>
        <v>52.852800000000002</v>
      </c>
      <c r="F53" s="46">
        <f t="shared" ref="F53" si="28">((D53*1.54)*(2/7))</f>
        <v>132.13200000000001</v>
      </c>
      <c r="G53" s="97">
        <f t="shared" ref="G53" si="29">((D53*1.54)*(4/7))</f>
        <v>264.26400000000001</v>
      </c>
      <c r="H53" s="57"/>
      <c r="I53" s="935"/>
      <c r="K53" s="117"/>
    </row>
    <row r="54" spans="1:11" s="33" customFormat="1" ht="60" customHeight="1" x14ac:dyDescent="0.3">
      <c r="A54" s="42">
        <v>3</v>
      </c>
      <c r="B54" s="43" t="s">
        <v>133</v>
      </c>
      <c r="C54" s="44" t="s">
        <v>9</v>
      </c>
      <c r="D54" s="45">
        <f>'[5]Mumty Super Structure '!D12</f>
        <v>972.55181249999998</v>
      </c>
      <c r="E54" s="45">
        <f>((D54*0.3)*(1/5))/1.25</f>
        <v>46.682487000000002</v>
      </c>
      <c r="F54" s="46">
        <f>(D54*0.3)*(4/5)</f>
        <v>233.41243500000002</v>
      </c>
      <c r="G54" s="49"/>
      <c r="H54" s="47">
        <f>D54*12.5</f>
        <v>12156.897656249999</v>
      </c>
      <c r="I54" s="935"/>
    </row>
    <row r="55" spans="1:11" s="33" customFormat="1" ht="60" customHeight="1" x14ac:dyDescent="0.3">
      <c r="A55" s="55">
        <v>4</v>
      </c>
      <c r="B55" s="56" t="s">
        <v>140</v>
      </c>
      <c r="C55" s="44" t="s">
        <v>18</v>
      </c>
      <c r="D55" s="50">
        <f>'[5]Mumty Super Structure '!D14</f>
        <v>4393.55</v>
      </c>
      <c r="E55" s="50">
        <f>((D55*0.042*1.27)*(1/5))/1.25</f>
        <v>37.496313120000011</v>
      </c>
      <c r="F55" s="51">
        <f>(D55*0.042*1.27)*(4/5)</f>
        <v>187.48156560000004</v>
      </c>
      <c r="G55" s="96"/>
      <c r="H55" s="95"/>
      <c r="I55" s="935"/>
    </row>
    <row r="56" spans="1:11" s="33" customFormat="1" ht="60" customHeight="1" thickBot="1" x14ac:dyDescent="0.35">
      <c r="A56" s="42">
        <v>5</v>
      </c>
      <c r="B56" s="43" t="s">
        <v>136</v>
      </c>
      <c r="C56" s="44" t="s">
        <v>18</v>
      </c>
      <c r="D56" s="45">
        <f>'[5]Mumty Super Structure '!D16</f>
        <v>310</v>
      </c>
      <c r="E56" s="50">
        <f>((D56*0.042*1.27)*(1/5))/1.25</f>
        <v>2.6456640000000009</v>
      </c>
      <c r="F56" s="51">
        <f>(D56*0.042*1.27)*(4/5)</f>
        <v>13.228320000000004</v>
      </c>
      <c r="G56" s="49"/>
      <c r="H56" s="47"/>
      <c r="I56" s="936"/>
    </row>
    <row r="57" spans="1:11" s="33" customFormat="1" ht="50.1" customHeight="1" thickBot="1" x14ac:dyDescent="0.35">
      <c r="A57" s="929" t="s">
        <v>141</v>
      </c>
      <c r="B57" s="930"/>
      <c r="C57" s="930"/>
      <c r="D57" s="930"/>
      <c r="E57" s="52">
        <f>SUM(E51:E56)</f>
        <v>183.83115852000003</v>
      </c>
      <c r="F57" s="52">
        <f>SUM(F51:F56)</f>
        <v>676.63905660000012</v>
      </c>
      <c r="G57" s="52">
        <f>SUM(G51:G56)</f>
        <v>485.03347200000002</v>
      </c>
      <c r="H57" s="52">
        <f>SUM(H51:H56)</f>
        <v>12156.897656249999</v>
      </c>
      <c r="I57" s="98">
        <f>SUM(I51:I55)</f>
        <v>1229.1189119999999</v>
      </c>
    </row>
    <row r="58" spans="1:11" s="28" customFormat="1" ht="78" customHeight="1" thickBot="1" x14ac:dyDescent="0.25">
      <c r="A58" s="53"/>
      <c r="B58" s="923" t="s">
        <v>159</v>
      </c>
      <c r="C58" s="924"/>
      <c r="D58" s="925"/>
      <c r="E58" s="54"/>
      <c r="F58" s="39"/>
      <c r="G58" s="40"/>
      <c r="H58" s="41"/>
      <c r="I58" s="41"/>
    </row>
    <row r="59" spans="1:11" s="33" customFormat="1" ht="60" customHeight="1" x14ac:dyDescent="0.3">
      <c r="A59" s="42">
        <v>1</v>
      </c>
      <c r="B59" s="43" t="s">
        <v>376</v>
      </c>
      <c r="C59" s="44" t="s">
        <v>9</v>
      </c>
      <c r="D59" s="45">
        <f>'[6]UGWT-1'!L7</f>
        <v>31.5</v>
      </c>
      <c r="E59" s="45">
        <f>((D59*1.54)*(1/13))/1.25</f>
        <v>2.9852307692307694</v>
      </c>
      <c r="F59" s="46">
        <f>((D59*1.54)*(4/13))</f>
        <v>14.926153846153847</v>
      </c>
      <c r="G59" s="46">
        <f>((D59*1.54)*(8/13))</f>
        <v>29.852307692307694</v>
      </c>
      <c r="H59" s="47"/>
      <c r="I59" s="934">
        <f>'[5]Boq UGWT'!J12</f>
        <v>739.78020000000015</v>
      </c>
      <c r="K59" s="117"/>
    </row>
    <row r="60" spans="1:11" s="33" customFormat="1" ht="60" customHeight="1" x14ac:dyDescent="0.3">
      <c r="A60" s="42">
        <v>2</v>
      </c>
      <c r="B60" s="43" t="s">
        <v>389</v>
      </c>
      <c r="C60" s="44" t="s">
        <v>9</v>
      </c>
      <c r="D60" s="45">
        <f>'[6]UGWT-1'!L10</f>
        <v>73.08</v>
      </c>
      <c r="E60" s="45">
        <f>((D60*1.54)*(1/7))/1.25</f>
        <v>12.862080000000001</v>
      </c>
      <c r="F60" s="46">
        <f>((D60*1.54)*(2/7))</f>
        <v>32.155200000000001</v>
      </c>
      <c r="G60" s="46">
        <f>((D60*1.54)*(4/7))</f>
        <v>64.310400000000001</v>
      </c>
      <c r="H60" s="47"/>
      <c r="I60" s="935"/>
      <c r="K60" s="117"/>
    </row>
    <row r="61" spans="1:11" s="33" customFormat="1" ht="60" customHeight="1" x14ac:dyDescent="0.3">
      <c r="A61" s="55">
        <v>3</v>
      </c>
      <c r="B61" s="56" t="s">
        <v>390</v>
      </c>
      <c r="C61" s="44" t="s">
        <v>9</v>
      </c>
      <c r="D61" s="45">
        <f>'[6]UGWT-1'!L14</f>
        <v>140</v>
      </c>
      <c r="E61" s="45">
        <f>((D61*1.54)*(1/7))/1.25</f>
        <v>24.639999999999997</v>
      </c>
      <c r="F61" s="46">
        <f>((D61*1.54)*(2/7))</f>
        <v>61.599999999999994</v>
      </c>
      <c r="G61" s="46">
        <f>((D61*1.54)*(4/7))</f>
        <v>123.19999999999999</v>
      </c>
      <c r="H61" s="57"/>
      <c r="I61" s="935"/>
      <c r="K61" s="117"/>
    </row>
    <row r="62" spans="1:11" s="33" customFormat="1" ht="60" customHeight="1" thickBot="1" x14ac:dyDescent="0.35">
      <c r="A62" s="55">
        <v>4</v>
      </c>
      <c r="B62" s="56" t="s">
        <v>391</v>
      </c>
      <c r="C62" s="44" t="s">
        <v>9</v>
      </c>
      <c r="D62" s="50">
        <f>'[6]UGWT-1'!L17</f>
        <v>31.5</v>
      </c>
      <c r="E62" s="45">
        <f>((D62*1.54)*(1/7))/1.25</f>
        <v>5.5439999999999996</v>
      </c>
      <c r="F62" s="46">
        <f>((D62*1.54)*(2/7))</f>
        <v>13.86</v>
      </c>
      <c r="G62" s="46">
        <f>((D62*1.54)*(4/7))</f>
        <v>27.72</v>
      </c>
      <c r="H62" s="95"/>
      <c r="I62" s="936"/>
    </row>
    <row r="63" spans="1:11" s="33" customFormat="1" ht="50.1" customHeight="1" thickBot="1" x14ac:dyDescent="0.35">
      <c r="A63" s="929" t="s">
        <v>142</v>
      </c>
      <c r="B63" s="930"/>
      <c r="C63" s="930"/>
      <c r="D63" s="930"/>
      <c r="E63" s="52">
        <f>SUM(E59:E62)</f>
        <v>46.031310769230764</v>
      </c>
      <c r="F63" s="98">
        <f>SUM(F59:F62)</f>
        <v>122.54135384615384</v>
      </c>
      <c r="G63" s="98">
        <f>SUM(G59:G62)</f>
        <v>245.08270769230768</v>
      </c>
      <c r="H63" s="98">
        <f>SUM(H59:H62)</f>
        <v>0</v>
      </c>
      <c r="I63" s="98">
        <f>SUM(I59:I62)</f>
        <v>739.78020000000015</v>
      </c>
      <c r="J63" s="118">
        <f>I63+I69+I74</f>
        <v>1361.2143000000003</v>
      </c>
    </row>
    <row r="64" spans="1:11" s="28" customFormat="1" ht="78" customHeight="1" thickBot="1" x14ac:dyDescent="0.25">
      <c r="A64" s="53"/>
      <c r="B64" s="923" t="s">
        <v>143</v>
      </c>
      <c r="C64" s="924"/>
      <c r="D64" s="925"/>
      <c r="E64" s="54"/>
      <c r="F64" s="39"/>
      <c r="G64" s="40"/>
      <c r="H64" s="41"/>
      <c r="I64" s="41"/>
    </row>
    <row r="65" spans="1:11" s="33" customFormat="1" ht="60" customHeight="1" x14ac:dyDescent="0.3">
      <c r="A65" s="42">
        <v>1</v>
      </c>
      <c r="B65" s="43" t="s">
        <v>11</v>
      </c>
      <c r="C65" s="44" t="s">
        <v>9</v>
      </c>
      <c r="D65" s="45">
        <v>25</v>
      </c>
      <c r="E65" s="45">
        <f>((D65*1.54)*(1/13))/1.25</f>
        <v>2.3692307692307693</v>
      </c>
      <c r="F65" s="46">
        <f>((D65*1.54)*(4/13))</f>
        <v>11.846153846153847</v>
      </c>
      <c r="G65" s="46">
        <f>((D65*1.54)*(8/13))</f>
        <v>23.692307692307693</v>
      </c>
      <c r="H65" s="47"/>
      <c r="I65" s="934">
        <f>'[5]Boq SP Tank'!J12</f>
        <v>275.78410000000002</v>
      </c>
      <c r="K65" s="117"/>
    </row>
    <row r="66" spans="1:11" s="33" customFormat="1" ht="60" customHeight="1" x14ac:dyDescent="0.3">
      <c r="A66" s="42">
        <v>2</v>
      </c>
      <c r="B66" s="43" t="s">
        <v>389</v>
      </c>
      <c r="C66" s="44" t="s">
        <v>9</v>
      </c>
      <c r="D66" s="45">
        <v>35.200000000000003</v>
      </c>
      <c r="E66" s="45">
        <f>((D66*1.54)*(1/7))/1.25</f>
        <v>6.1952000000000007</v>
      </c>
      <c r="F66" s="46">
        <f>((D66*1.54)*(2/7))</f>
        <v>15.488000000000001</v>
      </c>
      <c r="G66" s="46">
        <f>((D66*1.54)*(4/7))</f>
        <v>30.976000000000003</v>
      </c>
      <c r="H66" s="47"/>
      <c r="I66" s="935"/>
      <c r="K66" s="117"/>
    </row>
    <row r="67" spans="1:11" s="33" customFormat="1" ht="60" customHeight="1" x14ac:dyDescent="0.3">
      <c r="A67" s="55">
        <v>3</v>
      </c>
      <c r="B67" s="56" t="s">
        <v>20</v>
      </c>
      <c r="C67" s="44" t="s">
        <v>9</v>
      </c>
      <c r="D67" s="45">
        <v>80</v>
      </c>
      <c r="E67" s="45">
        <f>((D67*1.54)*(1/7))/1.25</f>
        <v>14.079999999999998</v>
      </c>
      <c r="F67" s="46">
        <f>((D67*1.54)*(2/7))</f>
        <v>35.199999999999996</v>
      </c>
      <c r="G67" s="46">
        <f>((D67*1.54)*(4/7))</f>
        <v>70.399999999999991</v>
      </c>
      <c r="H67" s="57"/>
      <c r="I67" s="935"/>
      <c r="K67" s="117"/>
    </row>
    <row r="68" spans="1:11" s="33" customFormat="1" ht="60" customHeight="1" thickBot="1" x14ac:dyDescent="0.35">
      <c r="A68" s="55">
        <v>4</v>
      </c>
      <c r="B68" s="56" t="s">
        <v>391</v>
      </c>
      <c r="C68" s="44" t="s">
        <v>9</v>
      </c>
      <c r="D68" s="50">
        <v>35.200000000000003</v>
      </c>
      <c r="E68" s="45">
        <f>((D68*1.54)*(1/7))/1.25</f>
        <v>6.1952000000000007</v>
      </c>
      <c r="F68" s="46">
        <f>((D68*1.54)*(2/7))</f>
        <v>15.488000000000001</v>
      </c>
      <c r="G68" s="46">
        <f>((D68*1.54)*(4/7))</f>
        <v>30.976000000000003</v>
      </c>
      <c r="H68" s="95"/>
      <c r="I68" s="936"/>
    </row>
    <row r="69" spans="1:11" s="33" customFormat="1" ht="50.1" customHeight="1" thickBot="1" x14ac:dyDescent="0.35">
      <c r="A69" s="929" t="s">
        <v>144</v>
      </c>
      <c r="B69" s="930"/>
      <c r="C69" s="930"/>
      <c r="D69" s="930"/>
      <c r="E69" s="52">
        <f>SUM(E65:E68)</f>
        <v>28.839630769230766</v>
      </c>
      <c r="F69" s="98">
        <f>SUM(F65:F68)</f>
        <v>78.022153846153842</v>
      </c>
      <c r="G69" s="98">
        <f>SUM(G65:G68)</f>
        <v>156.04430769230768</v>
      </c>
      <c r="H69" s="98">
        <f>SUM(H65:H68)</f>
        <v>0</v>
      </c>
      <c r="I69" s="98">
        <f>SUM(I65:I68)</f>
        <v>275.78410000000002</v>
      </c>
    </row>
    <row r="70" spans="1:11" s="28" customFormat="1" ht="78" customHeight="1" thickBot="1" x14ac:dyDescent="0.25">
      <c r="A70" s="53"/>
      <c r="B70" s="923" t="s">
        <v>42</v>
      </c>
      <c r="C70" s="924"/>
      <c r="D70" s="925"/>
      <c r="E70" s="54"/>
      <c r="F70" s="39"/>
      <c r="G70" s="40"/>
      <c r="H70" s="41"/>
      <c r="I70" s="41"/>
    </row>
    <row r="71" spans="1:11" s="33" customFormat="1" ht="60" customHeight="1" x14ac:dyDescent="0.3">
      <c r="A71" s="42">
        <v>1</v>
      </c>
      <c r="B71" s="43" t="s">
        <v>389</v>
      </c>
      <c r="C71" s="44" t="s">
        <v>9</v>
      </c>
      <c r="D71" s="45">
        <f>[6]OHWT!L7</f>
        <v>86.681250000000006</v>
      </c>
      <c r="E71" s="45">
        <f>((D71*1.54)*(1/7))/1.25</f>
        <v>15.2559</v>
      </c>
      <c r="F71" s="46">
        <f>((D71*1.54)*(2/7))</f>
        <v>38.139749999999999</v>
      </c>
      <c r="G71" s="46">
        <f>((D71*1.54)*(4/7))</f>
        <v>76.279499999999999</v>
      </c>
      <c r="H71" s="47"/>
      <c r="I71" s="934">
        <f>'[5]Boq OHWT'!J9</f>
        <v>345.65000000000003</v>
      </c>
      <c r="K71" s="117"/>
    </row>
    <row r="72" spans="1:11" s="33" customFormat="1" ht="60" customHeight="1" x14ac:dyDescent="0.3">
      <c r="A72" s="55">
        <v>2</v>
      </c>
      <c r="B72" s="56" t="s">
        <v>390</v>
      </c>
      <c r="C72" s="44" t="s">
        <v>9</v>
      </c>
      <c r="D72" s="45">
        <f>[6]OHWT!L11</f>
        <v>118.5</v>
      </c>
      <c r="E72" s="45">
        <f>((D72*1.54)*(1/7))/1.25</f>
        <v>20.856000000000002</v>
      </c>
      <c r="F72" s="46">
        <f>((D72*1.54)*(2/7))</f>
        <v>52.14</v>
      </c>
      <c r="G72" s="46">
        <f>((D72*1.54)*(4/7))</f>
        <v>104.28</v>
      </c>
      <c r="H72" s="57"/>
      <c r="I72" s="935"/>
      <c r="K72" s="117"/>
    </row>
    <row r="73" spans="1:11" s="33" customFormat="1" ht="60" customHeight="1" thickBot="1" x14ac:dyDescent="0.35">
      <c r="A73" s="55">
        <v>3</v>
      </c>
      <c r="B73" s="56" t="s">
        <v>392</v>
      </c>
      <c r="C73" s="44" t="s">
        <v>9</v>
      </c>
      <c r="D73" s="50">
        <f>[6]OHWT!L14</f>
        <v>42.693750000000001</v>
      </c>
      <c r="E73" s="45">
        <f>((D73*1.54)*(1/7))/1.25</f>
        <v>7.5141000000000009</v>
      </c>
      <c r="F73" s="46">
        <f>((D73*1.54)*(2/7))</f>
        <v>18.785250000000001</v>
      </c>
      <c r="G73" s="46">
        <f>((D73*1.54)*(4/7))</f>
        <v>37.570500000000003</v>
      </c>
      <c r="H73" s="95"/>
      <c r="I73" s="936"/>
    </row>
    <row r="74" spans="1:11" s="33" customFormat="1" ht="50.1" customHeight="1" thickBot="1" x14ac:dyDescent="0.35">
      <c r="A74" s="929" t="s">
        <v>145</v>
      </c>
      <c r="B74" s="930"/>
      <c r="C74" s="930"/>
      <c r="D74" s="930"/>
      <c r="E74" s="52">
        <f>SUM(E71:E73)</f>
        <v>43.626000000000005</v>
      </c>
      <c r="F74" s="98">
        <f>SUM(F71:F73)</f>
        <v>109.06500000000001</v>
      </c>
      <c r="G74" s="98">
        <f>SUM(G71:G73)</f>
        <v>218.13000000000002</v>
      </c>
      <c r="H74" s="98">
        <f>SUM(H71:H73)</f>
        <v>0</v>
      </c>
      <c r="I74" s="98">
        <f>SUM(I71:I73)</f>
        <v>345.65000000000003</v>
      </c>
    </row>
    <row r="75" spans="1:11" s="28" customFormat="1" ht="78" hidden="1" customHeight="1" thickBot="1" x14ac:dyDescent="0.25">
      <c r="A75" s="53"/>
      <c r="B75" s="923" t="s">
        <v>393</v>
      </c>
      <c r="C75" s="924"/>
      <c r="D75" s="925"/>
      <c r="E75" s="54"/>
      <c r="F75" s="39"/>
      <c r="G75" s="40"/>
      <c r="H75" s="41"/>
      <c r="I75" s="119"/>
    </row>
    <row r="76" spans="1:11" s="33" customFormat="1" ht="60" hidden="1" customHeight="1" x14ac:dyDescent="0.3">
      <c r="A76" s="42">
        <v>1</v>
      </c>
      <c r="B76" s="43" t="s">
        <v>376</v>
      </c>
      <c r="C76" s="44" t="s">
        <v>9</v>
      </c>
      <c r="D76" s="45">
        <f>'[5]Boundary Wall'!D7</f>
        <v>0</v>
      </c>
      <c r="E76" s="45">
        <f>((D76*1.54)*(1/13))/1.25</f>
        <v>0</v>
      </c>
      <c r="F76" s="46">
        <f>((D76*1.54)*(4/13))</f>
        <v>0</v>
      </c>
      <c r="G76" s="46">
        <f>((D76*1.54)*(8/13))</f>
        <v>0</v>
      </c>
      <c r="H76" s="99"/>
      <c r="I76" s="926">
        <f>'[5]Boundary Wall'!D10</f>
        <v>0</v>
      </c>
      <c r="K76" s="117"/>
    </row>
    <row r="77" spans="1:11" s="33" customFormat="1" ht="60" hidden="1" customHeight="1" x14ac:dyDescent="0.3">
      <c r="A77" s="42">
        <v>2</v>
      </c>
      <c r="B77" s="43" t="s">
        <v>394</v>
      </c>
      <c r="C77" s="44" t="s">
        <v>9</v>
      </c>
      <c r="D77" s="45">
        <f>'[5]Boundary Wall'!D9</f>
        <v>0</v>
      </c>
      <c r="E77" s="45">
        <f>((D77*1.54)*(1/7))/1.25</f>
        <v>0</v>
      </c>
      <c r="F77" s="46">
        <f>((D77*1.54)*(2/7))</f>
        <v>0</v>
      </c>
      <c r="G77" s="46">
        <f>((D77*1.54)*(4/7))</f>
        <v>0</v>
      </c>
      <c r="H77" s="49"/>
      <c r="I77" s="927"/>
      <c r="K77" s="117"/>
    </row>
    <row r="78" spans="1:11" s="33" customFormat="1" ht="60" hidden="1" customHeight="1" x14ac:dyDescent="0.3">
      <c r="A78" s="42">
        <v>3</v>
      </c>
      <c r="B78" s="43" t="s">
        <v>133</v>
      </c>
      <c r="C78" s="44" t="s">
        <v>9</v>
      </c>
      <c r="D78" s="45">
        <f>'[5]Boundary Wall'!D11</f>
        <v>0</v>
      </c>
      <c r="E78" s="45">
        <f>((D78*0.3)*(1/5))/1.25</f>
        <v>0</v>
      </c>
      <c r="F78" s="46">
        <f>(D78*0.3)*(4/5)</f>
        <v>0</v>
      </c>
      <c r="G78" s="49"/>
      <c r="H78" s="49">
        <f>D78*13.5</f>
        <v>0</v>
      </c>
      <c r="I78" s="927"/>
      <c r="K78" s="117"/>
    </row>
    <row r="79" spans="1:11" s="33" customFormat="1" ht="60" hidden="1" customHeight="1" thickBot="1" x14ac:dyDescent="0.35">
      <c r="A79" s="55">
        <v>4</v>
      </c>
      <c r="B79" s="56" t="s">
        <v>140</v>
      </c>
      <c r="C79" s="44" t="s">
        <v>18</v>
      </c>
      <c r="D79" s="50">
        <f>'[5]Boundary Wall'!D12</f>
        <v>0</v>
      </c>
      <c r="E79" s="50">
        <f>((D79*0.042*1.27)*(1/5))/1.25</f>
        <v>0</v>
      </c>
      <c r="F79" s="51">
        <f>(D79*0.042*1.27)*(4/5)</f>
        <v>0</v>
      </c>
      <c r="G79" s="96"/>
      <c r="H79" s="100"/>
      <c r="I79" s="928"/>
      <c r="K79" s="117"/>
    </row>
    <row r="80" spans="1:11" s="33" customFormat="1" ht="50.1" hidden="1" customHeight="1" thickBot="1" x14ac:dyDescent="0.35">
      <c r="A80" s="929" t="s">
        <v>395</v>
      </c>
      <c r="B80" s="930"/>
      <c r="C80" s="930"/>
      <c r="D80" s="930"/>
      <c r="E80" s="52">
        <f>SUM(E76:E79)</f>
        <v>0</v>
      </c>
      <c r="F80" s="98">
        <f>SUM(F76:F79)</f>
        <v>0</v>
      </c>
      <c r="G80" s="98">
        <f>SUM(G76:G79)</f>
        <v>0</v>
      </c>
      <c r="H80" s="98">
        <f>SUM(H76:H79)</f>
        <v>0</v>
      </c>
      <c r="I80" s="98">
        <f>SUM(I76:I79)</f>
        <v>0</v>
      </c>
    </row>
    <row r="81" spans="1:9" s="33" customFormat="1" ht="50.1" customHeight="1" thickBot="1" x14ac:dyDescent="0.35">
      <c r="A81" s="101"/>
      <c r="B81" s="102"/>
      <c r="C81" s="102"/>
      <c r="D81" s="102"/>
      <c r="E81" s="103"/>
      <c r="F81" s="103"/>
      <c r="G81" s="103"/>
      <c r="H81" s="104"/>
      <c r="I81" s="104"/>
    </row>
    <row r="82" spans="1:9" s="33" customFormat="1" ht="87" customHeight="1" thickBot="1" x14ac:dyDescent="0.35">
      <c r="A82" s="931" t="s">
        <v>396</v>
      </c>
      <c r="B82" s="932"/>
      <c r="C82" s="932"/>
      <c r="D82" s="933"/>
      <c r="E82" s="52">
        <f>E12+E25+E37+E49+E57+E63+E69+E74+E80</f>
        <v>2768.5952715310277</v>
      </c>
      <c r="F82" s="52">
        <f>F12+F25+F37+F49+F57+F63+F69+F74+F80</f>
        <v>10976.752254155141</v>
      </c>
      <c r="G82" s="52">
        <f>G12+G25+G37+G49+G57+G63+G69+G74+G80</f>
        <v>10386.132883923074</v>
      </c>
      <c r="H82" s="52">
        <f>H12+H25+H37+H49+H57+H63+H69+H74+H80</f>
        <v>141290.28046874999</v>
      </c>
      <c r="I82" s="52">
        <f>I12+I25+I37+I49+I57+I63+I69+I74+I80</f>
        <v>24141.043281531256</v>
      </c>
    </row>
    <row r="83" spans="1:9" s="27" customFormat="1" x14ac:dyDescent="0.2"/>
    <row r="84" spans="1:9" s="27" customFormat="1" x14ac:dyDescent="0.2"/>
    <row r="85" spans="1:9" s="27" customFormat="1" x14ac:dyDescent="0.2"/>
    <row r="86" spans="1:9" s="27" customFormat="1" x14ac:dyDescent="0.2"/>
    <row r="87" spans="1:9" s="27" customFormat="1" x14ac:dyDescent="0.2"/>
    <row r="88" spans="1:9" s="27" customFormat="1" x14ac:dyDescent="0.2"/>
    <row r="89" spans="1:9" s="27" customFormat="1" x14ac:dyDescent="0.2"/>
    <row r="90" spans="1:9" s="27" customFormat="1" x14ac:dyDescent="0.2"/>
    <row r="91" spans="1:9" s="27" customFormat="1" x14ac:dyDescent="0.2"/>
    <row r="92" spans="1:9" s="27" customFormat="1" x14ac:dyDescent="0.2"/>
    <row r="93" spans="1:9" s="27" customFormat="1" x14ac:dyDescent="0.2"/>
    <row r="94" spans="1:9" s="27" customFormat="1" x14ac:dyDescent="0.2"/>
    <row r="95" spans="1:9" s="27" customFormat="1" x14ac:dyDescent="0.2"/>
    <row r="96" spans="1:9" s="27" customFormat="1" x14ac:dyDescent="0.2"/>
    <row r="97" s="27" customFormat="1" x14ac:dyDescent="0.2"/>
    <row r="98" s="27" customFormat="1" x14ac:dyDescent="0.2"/>
    <row r="99" s="27" customFormat="1" x14ac:dyDescent="0.2"/>
    <row r="100" s="27" customFormat="1" x14ac:dyDescent="0.2"/>
    <row r="101" s="27" customFormat="1" x14ac:dyDescent="0.2"/>
    <row r="102" s="27" customFormat="1" x14ac:dyDescent="0.2"/>
    <row r="103" s="27" customFormat="1" x14ac:dyDescent="0.2"/>
    <row r="104" s="27" customFormat="1" x14ac:dyDescent="0.2"/>
    <row r="105" s="27" customFormat="1" x14ac:dyDescent="0.2"/>
    <row r="106" s="27" customFormat="1" x14ac:dyDescent="0.2"/>
    <row r="107" s="27" customFormat="1" x14ac:dyDescent="0.2"/>
    <row r="108" s="27" customFormat="1" x14ac:dyDescent="0.2"/>
    <row r="109" s="27" customFormat="1" x14ac:dyDescent="0.2"/>
    <row r="110" s="27" customFormat="1" x14ac:dyDescent="0.2"/>
    <row r="111" s="27" customFormat="1" x14ac:dyDescent="0.2"/>
    <row r="112" s="27" customFormat="1" x14ac:dyDescent="0.2"/>
    <row r="113" s="27" customFormat="1" x14ac:dyDescent="0.2"/>
    <row r="114" s="27" customFormat="1" x14ac:dyDescent="0.2"/>
    <row r="115" s="27" customFormat="1" x14ac:dyDescent="0.2"/>
    <row r="116" s="27" customFormat="1" x14ac:dyDescent="0.2"/>
    <row r="117" s="27" customFormat="1" x14ac:dyDescent="0.2"/>
    <row r="118" s="27" customFormat="1" x14ac:dyDescent="0.2"/>
    <row r="119" s="27" customFormat="1" x14ac:dyDescent="0.2"/>
    <row r="120" s="27" customFormat="1" x14ac:dyDescent="0.2"/>
    <row r="121" s="27" customFormat="1" x14ac:dyDescent="0.2"/>
    <row r="122" s="27" customFormat="1" x14ac:dyDescent="0.2"/>
    <row r="123" s="27" customFormat="1" x14ac:dyDescent="0.2"/>
    <row r="124" s="27" customFormat="1" x14ac:dyDescent="0.2"/>
    <row r="125" s="27" customFormat="1" x14ac:dyDescent="0.2"/>
    <row r="126" s="27" customFormat="1" x14ac:dyDescent="0.2"/>
    <row r="127" s="27" customFormat="1" x14ac:dyDescent="0.2"/>
    <row r="128" s="27" customFormat="1" x14ac:dyDescent="0.2"/>
    <row r="129" s="27" customFormat="1" x14ac:dyDescent="0.2"/>
    <row r="130" s="27" customFormat="1" x14ac:dyDescent="0.2"/>
    <row r="131" s="27" customFormat="1" x14ac:dyDescent="0.2"/>
    <row r="132" s="27" customFormat="1" x14ac:dyDescent="0.2"/>
    <row r="133" s="27" customFormat="1" x14ac:dyDescent="0.2"/>
    <row r="134" s="27" customFormat="1" x14ac:dyDescent="0.2"/>
    <row r="135" s="27" customFormat="1" x14ac:dyDescent="0.2"/>
    <row r="136" s="27" customFormat="1" x14ac:dyDescent="0.2"/>
    <row r="137" s="27" customFormat="1" x14ac:dyDescent="0.2"/>
    <row r="138" s="27" customFormat="1" x14ac:dyDescent="0.2"/>
    <row r="139" s="27" customFormat="1" x14ac:dyDescent="0.2"/>
    <row r="140" s="27" customFormat="1" x14ac:dyDescent="0.2"/>
    <row r="141" s="27" customFormat="1" x14ac:dyDescent="0.2"/>
    <row r="142" s="27" customFormat="1" x14ac:dyDescent="0.2"/>
    <row r="143" s="27" customFormat="1" x14ac:dyDescent="0.2"/>
    <row r="144" s="27" customFormat="1" x14ac:dyDescent="0.2"/>
    <row r="145" s="27" customFormat="1" x14ac:dyDescent="0.2"/>
    <row r="146" s="27" customFormat="1" x14ac:dyDescent="0.2"/>
    <row r="147" s="27" customFormat="1" x14ac:dyDescent="0.2"/>
    <row r="148" s="27" customFormat="1" x14ac:dyDescent="0.2"/>
    <row r="149" s="27" customFormat="1" x14ac:dyDescent="0.2"/>
    <row r="150" s="27" customFormat="1" x14ac:dyDescent="0.2"/>
    <row r="151" s="27" customFormat="1" x14ac:dyDescent="0.2"/>
    <row r="152" s="27" customFormat="1" x14ac:dyDescent="0.2"/>
    <row r="153" s="27" customFormat="1" x14ac:dyDescent="0.2"/>
    <row r="154" s="27" customFormat="1" x14ac:dyDescent="0.2"/>
    <row r="155" s="27" customFormat="1" x14ac:dyDescent="0.2"/>
    <row r="156" s="27" customFormat="1" x14ac:dyDescent="0.2"/>
    <row r="157" s="27" customFormat="1" x14ac:dyDescent="0.2"/>
    <row r="158" s="27" customFormat="1" x14ac:dyDescent="0.2"/>
    <row r="159" s="27" customFormat="1" x14ac:dyDescent="0.2"/>
    <row r="160" s="27" customFormat="1" x14ac:dyDescent="0.2"/>
    <row r="161" s="27" customFormat="1" x14ac:dyDescent="0.2"/>
    <row r="162" s="27" customFormat="1" x14ac:dyDescent="0.2"/>
    <row r="163" s="27" customFormat="1" x14ac:dyDescent="0.2"/>
    <row r="164" s="27" customFormat="1" x14ac:dyDescent="0.2"/>
    <row r="165" s="27" customFormat="1" x14ac:dyDescent="0.2"/>
    <row r="166" s="27" customFormat="1" x14ac:dyDescent="0.2"/>
    <row r="167" s="27" customFormat="1" x14ac:dyDescent="0.2"/>
    <row r="168" s="27" customFormat="1" x14ac:dyDescent="0.2"/>
    <row r="169" s="27" customFormat="1" x14ac:dyDescent="0.2"/>
    <row r="170" s="27" customFormat="1" x14ac:dyDescent="0.2"/>
    <row r="171" s="27" customFormat="1" x14ac:dyDescent="0.2"/>
    <row r="172" s="27" customFormat="1" x14ac:dyDescent="0.2"/>
    <row r="173" s="27" customFormat="1" x14ac:dyDescent="0.2"/>
    <row r="174" s="27" customFormat="1" x14ac:dyDescent="0.2"/>
    <row r="175" s="27" customFormat="1" x14ac:dyDescent="0.2"/>
    <row r="176" s="27" customFormat="1" x14ac:dyDescent="0.2"/>
    <row r="177" s="27" customFormat="1" x14ac:dyDescent="0.2"/>
    <row r="178" s="27" customFormat="1" x14ac:dyDescent="0.2"/>
    <row r="179" s="27" customFormat="1" x14ac:dyDescent="0.2"/>
    <row r="180" s="27" customFormat="1" x14ac:dyDescent="0.2"/>
    <row r="181" s="27" customFormat="1" x14ac:dyDescent="0.2"/>
    <row r="182" s="27" customFormat="1" x14ac:dyDescent="0.2"/>
    <row r="183" s="27" customFormat="1" x14ac:dyDescent="0.2"/>
    <row r="184" s="27" customFormat="1" x14ac:dyDescent="0.2"/>
    <row r="185" s="27" customFormat="1" x14ac:dyDescent="0.2"/>
    <row r="186" s="27" customFormat="1" x14ac:dyDescent="0.2"/>
    <row r="187" s="27" customFormat="1" x14ac:dyDescent="0.2"/>
    <row r="188" s="27" customFormat="1" x14ac:dyDescent="0.2"/>
    <row r="189" s="27" customFormat="1" x14ac:dyDescent="0.2"/>
    <row r="190" s="27" customFormat="1" x14ac:dyDescent="0.2"/>
    <row r="191" s="27" customFormat="1" x14ac:dyDescent="0.2"/>
    <row r="192" s="27" customFormat="1" x14ac:dyDescent="0.2"/>
    <row r="193" s="27" customFormat="1" x14ac:dyDescent="0.2"/>
    <row r="194" s="27" customFormat="1" x14ac:dyDescent="0.2"/>
    <row r="195" s="27" customFormat="1" x14ac:dyDescent="0.2"/>
    <row r="196" s="27" customFormat="1" x14ac:dyDescent="0.2"/>
    <row r="197" s="27" customFormat="1" x14ac:dyDescent="0.2"/>
    <row r="198" s="27" customFormat="1" x14ac:dyDescent="0.2"/>
    <row r="199" s="27" customFormat="1" x14ac:dyDescent="0.2"/>
    <row r="200" s="27" customFormat="1" x14ac:dyDescent="0.2"/>
    <row r="201" s="27" customFormat="1" x14ac:dyDescent="0.2"/>
    <row r="202" s="27" customFormat="1" x14ac:dyDescent="0.2"/>
    <row r="203" s="27" customFormat="1" x14ac:dyDescent="0.2"/>
    <row r="204" s="27" customFormat="1" x14ac:dyDescent="0.2"/>
    <row r="205" s="27" customFormat="1" x14ac:dyDescent="0.2"/>
    <row r="206" s="27" customFormat="1" x14ac:dyDescent="0.2"/>
    <row r="207" s="27" customFormat="1" x14ac:dyDescent="0.2"/>
    <row r="208" s="27" customFormat="1" x14ac:dyDescent="0.2"/>
    <row r="209" s="27" customFormat="1" x14ac:dyDescent="0.2"/>
    <row r="210" s="27" customFormat="1" x14ac:dyDescent="0.2"/>
    <row r="211" s="27" customFormat="1" x14ac:dyDescent="0.2"/>
    <row r="212" s="27" customFormat="1" x14ac:dyDescent="0.2"/>
    <row r="213" s="27" customFormat="1" x14ac:dyDescent="0.2"/>
    <row r="214" s="27" customFormat="1" x14ac:dyDescent="0.2"/>
    <row r="215" s="27" customFormat="1" x14ac:dyDescent="0.2"/>
    <row r="216" s="27" customFormat="1" x14ac:dyDescent="0.2"/>
    <row r="217" s="27" customFormat="1" x14ac:dyDescent="0.2"/>
    <row r="218" s="27" customFormat="1" x14ac:dyDescent="0.2"/>
    <row r="219" s="27" customFormat="1" x14ac:dyDescent="0.2"/>
    <row r="220" s="27" customFormat="1" x14ac:dyDescent="0.2"/>
    <row r="221" s="27" customFormat="1" x14ac:dyDescent="0.2"/>
    <row r="222" s="27" customFormat="1" x14ac:dyDescent="0.2"/>
    <row r="223" s="27" customFormat="1" x14ac:dyDescent="0.2"/>
    <row r="224" s="27" customFormat="1" x14ac:dyDescent="0.2"/>
    <row r="225" s="27" customFormat="1" x14ac:dyDescent="0.2"/>
    <row r="226" s="27" customFormat="1" x14ac:dyDescent="0.2"/>
    <row r="227" s="27" customFormat="1" x14ac:dyDescent="0.2"/>
    <row r="228" s="27" customFormat="1" x14ac:dyDescent="0.2"/>
    <row r="229" s="27" customFormat="1" x14ac:dyDescent="0.2"/>
    <row r="230" s="27" customFormat="1" x14ac:dyDescent="0.2"/>
    <row r="231" s="27" customFormat="1" x14ac:dyDescent="0.2"/>
    <row r="232" s="27" customFormat="1" x14ac:dyDescent="0.2"/>
    <row r="233" s="27" customFormat="1" x14ac:dyDescent="0.2"/>
    <row r="234" s="27" customFormat="1" x14ac:dyDescent="0.2"/>
    <row r="235" s="27" customFormat="1" x14ac:dyDescent="0.2"/>
    <row r="236" s="27" customFormat="1" x14ac:dyDescent="0.2"/>
    <row r="237" s="27" customFormat="1" x14ac:dyDescent="0.2"/>
    <row r="238" s="27" customFormat="1" x14ac:dyDescent="0.2"/>
    <row r="239" s="27" customFormat="1" x14ac:dyDescent="0.2"/>
    <row r="240" s="27" customFormat="1" x14ac:dyDescent="0.2"/>
    <row r="241" s="27" customFormat="1" x14ac:dyDescent="0.2"/>
    <row r="242" s="27" customFormat="1" x14ac:dyDescent="0.2"/>
    <row r="243" s="27" customFormat="1" x14ac:dyDescent="0.2"/>
    <row r="244" s="27" customFormat="1" x14ac:dyDescent="0.2"/>
    <row r="245" s="27" customFormat="1" x14ac:dyDescent="0.2"/>
    <row r="246" s="27" customFormat="1" x14ac:dyDescent="0.2"/>
    <row r="247" s="27" customFormat="1" x14ac:dyDescent="0.2"/>
    <row r="248" s="27" customFormat="1" x14ac:dyDescent="0.2"/>
    <row r="249" s="27" customFormat="1" x14ac:dyDescent="0.2"/>
    <row r="250" s="27" customFormat="1" x14ac:dyDescent="0.2"/>
    <row r="251" s="27" customFormat="1" x14ac:dyDescent="0.2"/>
    <row r="252" s="27" customFormat="1" x14ac:dyDescent="0.2"/>
    <row r="253" s="27" customFormat="1" x14ac:dyDescent="0.2"/>
    <row r="254" s="27" customFormat="1" x14ac:dyDescent="0.2"/>
    <row r="255" s="27" customFormat="1" x14ac:dyDescent="0.2"/>
    <row r="256" s="27" customFormat="1" x14ac:dyDescent="0.2"/>
    <row r="257" s="27" customFormat="1" x14ac:dyDescent="0.2"/>
    <row r="258" s="27" customFormat="1" x14ac:dyDescent="0.2"/>
    <row r="259" s="27" customFormat="1" x14ac:dyDescent="0.2"/>
    <row r="260" s="27" customFormat="1" x14ac:dyDescent="0.2"/>
    <row r="261" s="27" customFormat="1" x14ac:dyDescent="0.2"/>
    <row r="262" s="27" customFormat="1" x14ac:dyDescent="0.2"/>
    <row r="263" s="27" customFormat="1" x14ac:dyDescent="0.2"/>
    <row r="264" s="27" customFormat="1" x14ac:dyDescent="0.2"/>
    <row r="265" s="27" customFormat="1" x14ac:dyDescent="0.2"/>
    <row r="266" s="27" customFormat="1" x14ac:dyDescent="0.2"/>
    <row r="267" s="27" customFormat="1" x14ac:dyDescent="0.2"/>
    <row r="268" s="27" customFormat="1" x14ac:dyDescent="0.2"/>
    <row r="269" s="27" customFormat="1" x14ac:dyDescent="0.2"/>
    <row r="270" s="27" customFormat="1" x14ac:dyDescent="0.2"/>
    <row r="271" s="27" customFormat="1" x14ac:dyDescent="0.2"/>
    <row r="272" s="27" customFormat="1" x14ac:dyDescent="0.2"/>
    <row r="273" s="27" customFormat="1" x14ac:dyDescent="0.2"/>
    <row r="274" s="27" customFormat="1" x14ac:dyDescent="0.2"/>
    <row r="275" s="27" customFormat="1" x14ac:dyDescent="0.2"/>
    <row r="276" s="27" customFormat="1" x14ac:dyDescent="0.2"/>
    <row r="277" s="27" customFormat="1" x14ac:dyDescent="0.2"/>
    <row r="278" s="27" customFormat="1" x14ac:dyDescent="0.2"/>
    <row r="279" s="27" customFormat="1" x14ac:dyDescent="0.2"/>
    <row r="280" s="27" customFormat="1" x14ac:dyDescent="0.2"/>
    <row r="281" s="27" customFormat="1" x14ac:dyDescent="0.2"/>
    <row r="282" s="27" customFormat="1" x14ac:dyDescent="0.2"/>
    <row r="283" s="27" customFormat="1" x14ac:dyDescent="0.2"/>
    <row r="284" s="27" customFormat="1" x14ac:dyDescent="0.2"/>
    <row r="285" s="27" customFormat="1" x14ac:dyDescent="0.2"/>
    <row r="286" s="27" customFormat="1" x14ac:dyDescent="0.2"/>
    <row r="287" s="27" customFormat="1" x14ac:dyDescent="0.2"/>
    <row r="288" s="27" customFormat="1" x14ac:dyDescent="0.2"/>
    <row r="289" s="27" customFormat="1" x14ac:dyDescent="0.2"/>
    <row r="290" s="27" customFormat="1" x14ac:dyDescent="0.2"/>
    <row r="291" s="27" customFormat="1" x14ac:dyDescent="0.2"/>
    <row r="292" s="27" customFormat="1" x14ac:dyDescent="0.2"/>
    <row r="293" s="27" customFormat="1" x14ac:dyDescent="0.2"/>
    <row r="294" s="27" customFormat="1" x14ac:dyDescent="0.2"/>
    <row r="295" s="27" customFormat="1" x14ac:dyDescent="0.2"/>
    <row r="296" s="27" customFormat="1" x14ac:dyDescent="0.2"/>
    <row r="297" s="27" customFormat="1" x14ac:dyDescent="0.2"/>
    <row r="298" s="27" customFormat="1" x14ac:dyDescent="0.2"/>
    <row r="299" s="27" customFormat="1" x14ac:dyDescent="0.2"/>
    <row r="300" s="27" customFormat="1" x14ac:dyDescent="0.2"/>
    <row r="301" s="27" customFormat="1" x14ac:dyDescent="0.2"/>
    <row r="302" s="27" customFormat="1" x14ac:dyDescent="0.2"/>
    <row r="303" s="27" customFormat="1" x14ac:dyDescent="0.2"/>
    <row r="304" s="27" customFormat="1" x14ac:dyDescent="0.2"/>
    <row r="305" s="27" customFormat="1" x14ac:dyDescent="0.2"/>
    <row r="306" s="27" customFormat="1" x14ac:dyDescent="0.2"/>
    <row r="307" s="27" customFormat="1" x14ac:dyDescent="0.2"/>
    <row r="308" s="27" customFormat="1" x14ac:dyDescent="0.2"/>
    <row r="309" s="27" customFormat="1" x14ac:dyDescent="0.2"/>
    <row r="310" s="27" customFormat="1" x14ac:dyDescent="0.2"/>
    <row r="311" s="27" customFormat="1" x14ac:dyDescent="0.2"/>
    <row r="312" s="27" customFormat="1" x14ac:dyDescent="0.2"/>
    <row r="313" s="27" customFormat="1" x14ac:dyDescent="0.2"/>
    <row r="314" s="27" customFormat="1" x14ac:dyDescent="0.2"/>
    <row r="315" s="27" customFormat="1" x14ac:dyDescent="0.2"/>
    <row r="316" s="27" customFormat="1" x14ac:dyDescent="0.2"/>
    <row r="317" s="27" customFormat="1" x14ac:dyDescent="0.2"/>
    <row r="318" s="27" customFormat="1" x14ac:dyDescent="0.2"/>
    <row r="319" s="27" customFormat="1" x14ac:dyDescent="0.2"/>
    <row r="320" s="27" customFormat="1" x14ac:dyDescent="0.2"/>
    <row r="321" s="27" customFormat="1" x14ac:dyDescent="0.2"/>
    <row r="322" s="27" customFormat="1" x14ac:dyDescent="0.2"/>
    <row r="323" s="27" customFormat="1" x14ac:dyDescent="0.2"/>
    <row r="324" s="27" customFormat="1" x14ac:dyDescent="0.2"/>
    <row r="325" s="27" customFormat="1" x14ac:dyDescent="0.2"/>
    <row r="326" s="27" customFormat="1" x14ac:dyDescent="0.2"/>
    <row r="327" s="27" customFormat="1" x14ac:dyDescent="0.2"/>
    <row r="328" s="27" customFormat="1" x14ac:dyDescent="0.2"/>
    <row r="329" s="27" customFormat="1" x14ac:dyDescent="0.2"/>
    <row r="330" s="27" customFormat="1" x14ac:dyDescent="0.2"/>
    <row r="331" s="27" customFormat="1" x14ac:dyDescent="0.2"/>
    <row r="332" s="27" customFormat="1" x14ac:dyDescent="0.2"/>
    <row r="333" s="27" customFormat="1" x14ac:dyDescent="0.2"/>
    <row r="334" s="27" customFormat="1" x14ac:dyDescent="0.2"/>
    <row r="335" s="27" customFormat="1" x14ac:dyDescent="0.2"/>
    <row r="336" s="27" customFormat="1" x14ac:dyDescent="0.2"/>
    <row r="337" s="27" customFormat="1" x14ac:dyDescent="0.2"/>
    <row r="338" s="27" customFormat="1" x14ac:dyDescent="0.2"/>
    <row r="339" s="27" customFormat="1" x14ac:dyDescent="0.2"/>
    <row r="340" s="27" customFormat="1" x14ac:dyDescent="0.2"/>
    <row r="341" s="27" customFormat="1" x14ac:dyDescent="0.2"/>
    <row r="342" s="27" customFormat="1" x14ac:dyDescent="0.2"/>
    <row r="343" s="27" customFormat="1" x14ac:dyDescent="0.2"/>
    <row r="344" s="27" customFormat="1" x14ac:dyDescent="0.2"/>
    <row r="345" s="27" customFormat="1" x14ac:dyDescent="0.2"/>
    <row r="346" s="27" customFormat="1" x14ac:dyDescent="0.2"/>
    <row r="347" s="27" customFormat="1" x14ac:dyDescent="0.2"/>
    <row r="348" s="27" customFormat="1" x14ac:dyDescent="0.2"/>
    <row r="349" s="27" customFormat="1" x14ac:dyDescent="0.2"/>
    <row r="350" s="27" customFormat="1" x14ac:dyDescent="0.2"/>
    <row r="351" s="27" customFormat="1" x14ac:dyDescent="0.2"/>
    <row r="352" s="27" customFormat="1" x14ac:dyDescent="0.2"/>
    <row r="353" s="27" customFormat="1" x14ac:dyDescent="0.2"/>
    <row r="354" s="27" customFormat="1" x14ac:dyDescent="0.2"/>
    <row r="355" s="27" customFormat="1" x14ac:dyDescent="0.2"/>
    <row r="356" s="27" customFormat="1" x14ac:dyDescent="0.2"/>
    <row r="357" s="27" customFormat="1" x14ac:dyDescent="0.2"/>
    <row r="358" s="27" customFormat="1" x14ac:dyDescent="0.2"/>
    <row r="359" s="27" customFormat="1" x14ac:dyDescent="0.2"/>
    <row r="360" s="27" customFormat="1" x14ac:dyDescent="0.2"/>
    <row r="361" s="27" customFormat="1" x14ac:dyDescent="0.2"/>
    <row r="362" s="27" customFormat="1" x14ac:dyDescent="0.2"/>
    <row r="363" s="27" customFormat="1" x14ac:dyDescent="0.2"/>
    <row r="364" s="27" customFormat="1" x14ac:dyDescent="0.2"/>
    <row r="365" s="27" customFormat="1" x14ac:dyDescent="0.2"/>
    <row r="366" s="27" customFormat="1" x14ac:dyDescent="0.2"/>
    <row r="367" s="27" customFormat="1" x14ac:dyDescent="0.2"/>
    <row r="368" s="27" customFormat="1" x14ac:dyDescent="0.2"/>
    <row r="369" s="27" customFormat="1" x14ac:dyDescent="0.2"/>
    <row r="370" s="27" customFormat="1" x14ac:dyDescent="0.2"/>
    <row r="371" s="27" customFormat="1" x14ac:dyDescent="0.2"/>
    <row r="372" s="27" customFormat="1" x14ac:dyDescent="0.2"/>
    <row r="373" s="27" customFormat="1" x14ac:dyDescent="0.2"/>
    <row r="374" s="27" customFormat="1" x14ac:dyDescent="0.2"/>
    <row r="375" s="27" customFormat="1" x14ac:dyDescent="0.2"/>
    <row r="376" s="27" customFormat="1" x14ac:dyDescent="0.2"/>
    <row r="377" s="27" customFormat="1" x14ac:dyDescent="0.2"/>
    <row r="378" s="27" customFormat="1" x14ac:dyDescent="0.2"/>
    <row r="379" s="27" customFormat="1" x14ac:dyDescent="0.2"/>
    <row r="380" s="27" customFormat="1" x14ac:dyDescent="0.2"/>
    <row r="381" s="27" customFormat="1" x14ac:dyDescent="0.2"/>
    <row r="382" s="27" customFormat="1" x14ac:dyDescent="0.2"/>
    <row r="383" s="27" customFormat="1" x14ac:dyDescent="0.2"/>
    <row r="384" s="27" customFormat="1" x14ac:dyDescent="0.2"/>
    <row r="385" s="27" customFormat="1" x14ac:dyDescent="0.2"/>
    <row r="386" s="27" customFormat="1" x14ac:dyDescent="0.2"/>
    <row r="387" s="27" customFormat="1" x14ac:dyDescent="0.2"/>
    <row r="388" s="27" customFormat="1" x14ac:dyDescent="0.2"/>
    <row r="389" s="27" customFormat="1" x14ac:dyDescent="0.2"/>
    <row r="390" s="27" customFormat="1" x14ac:dyDescent="0.2"/>
    <row r="391" s="27" customFormat="1" x14ac:dyDescent="0.2"/>
    <row r="392" s="27" customFormat="1" x14ac:dyDescent="0.2"/>
    <row r="393" s="27" customFormat="1" x14ac:dyDescent="0.2"/>
    <row r="394" s="27" customFormat="1" x14ac:dyDescent="0.2"/>
    <row r="395" s="27" customFormat="1" x14ac:dyDescent="0.2"/>
    <row r="396" s="27" customFormat="1" x14ac:dyDescent="0.2"/>
    <row r="397" s="27" customFormat="1" x14ac:dyDescent="0.2"/>
    <row r="398" s="27" customFormat="1" x14ac:dyDescent="0.2"/>
    <row r="399" s="27" customFormat="1" x14ac:dyDescent="0.2"/>
    <row r="400" s="27" customFormat="1" x14ac:dyDescent="0.2"/>
    <row r="401" s="27" customFormat="1" x14ac:dyDescent="0.2"/>
    <row r="402" s="27" customFormat="1" x14ac:dyDescent="0.2"/>
    <row r="403" s="27" customFormat="1" x14ac:dyDescent="0.2"/>
    <row r="404" s="27" customFormat="1" x14ac:dyDescent="0.2"/>
    <row r="405" s="27" customFormat="1" x14ac:dyDescent="0.2"/>
    <row r="406" s="27" customFormat="1" x14ac:dyDescent="0.2"/>
    <row r="407" s="27" customFormat="1" x14ac:dyDescent="0.2"/>
    <row r="408" s="27" customFormat="1" x14ac:dyDescent="0.2"/>
    <row r="409" s="27" customFormat="1" x14ac:dyDescent="0.2"/>
    <row r="410" s="27" customFormat="1" x14ac:dyDescent="0.2"/>
    <row r="411" s="27" customFormat="1" x14ac:dyDescent="0.2"/>
    <row r="412" s="27" customFormat="1" x14ac:dyDescent="0.2"/>
    <row r="413" s="27" customFormat="1" x14ac:dyDescent="0.2"/>
    <row r="414" s="27" customFormat="1" x14ac:dyDescent="0.2"/>
    <row r="415" s="27" customFormat="1" x14ac:dyDescent="0.2"/>
    <row r="416" s="27" customFormat="1" x14ac:dyDescent="0.2"/>
    <row r="417" s="27" customFormat="1" x14ac:dyDescent="0.2"/>
    <row r="418" s="27" customFormat="1" x14ac:dyDescent="0.2"/>
    <row r="419" s="27" customFormat="1" x14ac:dyDescent="0.2"/>
    <row r="420" s="27" customFormat="1" x14ac:dyDescent="0.2"/>
    <row r="421" s="27" customFormat="1" x14ac:dyDescent="0.2"/>
    <row r="422" s="27" customFormat="1" x14ac:dyDescent="0.2"/>
    <row r="423" s="27" customFormat="1" x14ac:dyDescent="0.2"/>
    <row r="424" s="27" customFormat="1" x14ac:dyDescent="0.2"/>
    <row r="425" s="27" customFormat="1" x14ac:dyDescent="0.2"/>
    <row r="426" s="27" customFormat="1" x14ac:dyDescent="0.2"/>
    <row r="427" s="27" customFormat="1" x14ac:dyDescent="0.2"/>
    <row r="428" s="27" customFormat="1" x14ac:dyDescent="0.2"/>
    <row r="429" s="27" customFormat="1" x14ac:dyDescent="0.2"/>
    <row r="430" s="27" customFormat="1" x14ac:dyDescent="0.2"/>
    <row r="431" s="27" customFormat="1" x14ac:dyDescent="0.2"/>
    <row r="432" s="27" customFormat="1" x14ac:dyDescent="0.2"/>
    <row r="433" s="27" customFormat="1" x14ac:dyDescent="0.2"/>
    <row r="434" s="27" customFormat="1" x14ac:dyDescent="0.2"/>
    <row r="435" s="27" customFormat="1" x14ac:dyDescent="0.2"/>
    <row r="436" s="27" customFormat="1" x14ac:dyDescent="0.2"/>
    <row r="437" s="27" customFormat="1" x14ac:dyDescent="0.2"/>
    <row r="438" s="27" customFormat="1" x14ac:dyDescent="0.2"/>
  </sheetData>
  <mergeCells count="34">
    <mergeCell ref="A25:D25"/>
    <mergeCell ref="A1:I1"/>
    <mergeCell ref="A2:A3"/>
    <mergeCell ref="B2:B3"/>
    <mergeCell ref="C2:C3"/>
    <mergeCell ref="D2:D3"/>
    <mergeCell ref="E2:I2"/>
    <mergeCell ref="B4:D4"/>
    <mergeCell ref="I5:I11"/>
    <mergeCell ref="A12:D12"/>
    <mergeCell ref="B13:D13"/>
    <mergeCell ref="I14:I24"/>
    <mergeCell ref="A63:D63"/>
    <mergeCell ref="B26:D26"/>
    <mergeCell ref="I27:I36"/>
    <mergeCell ref="A37:D37"/>
    <mergeCell ref="B38:D38"/>
    <mergeCell ref="I39:I48"/>
    <mergeCell ref="A49:D49"/>
    <mergeCell ref="B50:D50"/>
    <mergeCell ref="I51:I56"/>
    <mergeCell ref="A57:D57"/>
    <mergeCell ref="B58:D58"/>
    <mergeCell ref="I59:I62"/>
    <mergeCell ref="B75:D75"/>
    <mergeCell ref="I76:I79"/>
    <mergeCell ref="A80:D80"/>
    <mergeCell ref="A82:D82"/>
    <mergeCell ref="B64:D64"/>
    <mergeCell ref="I65:I68"/>
    <mergeCell ref="A69:D69"/>
    <mergeCell ref="B70:D70"/>
    <mergeCell ref="I71:I73"/>
    <mergeCell ref="A74:D74"/>
  </mergeCells>
  <pageMargins left="0.35433070866141736" right="0.31496062992125984" top="0.74803149606299213" bottom="0.35433070866141736" header="0.31496062992125984" footer="0.31496062992125984"/>
  <pageSetup paperSize="9" scale="36" orientation="portrait" verticalDpi="3600" r:id="rId1"/>
  <rowBreaks count="2" manualBreakCount="2">
    <brk id="37" max="16383" man="1"/>
    <brk id="69" max="16383"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G438"/>
  <sheetViews>
    <sheetView workbookViewId="0">
      <selection sqref="A1:F1"/>
    </sheetView>
  </sheetViews>
  <sheetFormatPr defaultColWidth="22.5703125" defaultRowHeight="12.75" x14ac:dyDescent="0.2"/>
  <cols>
    <col min="1" max="1" width="9.42578125" style="6" customWidth="1"/>
    <col min="2" max="2" width="40" style="6" customWidth="1"/>
    <col min="3" max="3" width="11.42578125" style="6" bestFit="1" customWidth="1"/>
    <col min="4" max="4" width="35.140625" style="6" customWidth="1"/>
    <col min="5" max="5" width="31.5703125" style="6" customWidth="1"/>
    <col min="6" max="6" width="37.5703125" style="6" customWidth="1"/>
    <col min="7" max="16384" width="22.5703125" style="6"/>
  </cols>
  <sheetData>
    <row r="1" spans="1:7" s="27" customFormat="1" ht="86.25" customHeight="1" x14ac:dyDescent="0.2">
      <c r="A1" s="915" t="str">
        <f>[5]Foundation!A1</f>
        <v>PLOT NO 15, JOHAR BOULEVARD, SECTOR -C, PHASE -V, DHA ISLAMABAD.</v>
      </c>
      <c r="B1" s="916"/>
      <c r="C1" s="916"/>
      <c r="D1" s="916"/>
      <c r="E1" s="916"/>
      <c r="F1" s="916"/>
    </row>
    <row r="2" spans="1:7" s="28" customFormat="1" ht="23.25" x14ac:dyDescent="0.2">
      <c r="A2" s="944" t="s">
        <v>397</v>
      </c>
      <c r="B2" s="945"/>
      <c r="C2" s="945"/>
      <c r="D2" s="945"/>
      <c r="E2" s="945"/>
      <c r="F2" s="945"/>
    </row>
    <row r="3" spans="1:7" s="28" customFormat="1" ht="24" thickBot="1" x14ac:dyDescent="0.25">
      <c r="A3" s="946" t="s">
        <v>398</v>
      </c>
      <c r="B3" s="916"/>
      <c r="C3" s="916"/>
      <c r="D3" s="916"/>
      <c r="E3" s="916"/>
      <c r="F3" s="916"/>
    </row>
    <row r="4" spans="1:7" s="27" customFormat="1" ht="32.25" customHeight="1" x14ac:dyDescent="0.2">
      <c r="A4" s="919" t="s">
        <v>35</v>
      </c>
      <c r="B4" s="921" t="s">
        <v>36</v>
      </c>
      <c r="C4" s="919" t="s">
        <v>5</v>
      </c>
      <c r="D4" s="919" t="s">
        <v>364</v>
      </c>
      <c r="E4" s="919" t="s">
        <v>365</v>
      </c>
      <c r="F4" s="919" t="s">
        <v>366</v>
      </c>
    </row>
    <row r="5" spans="1:7" s="28" customFormat="1" ht="78" customHeight="1" thickBot="1" x14ac:dyDescent="0.25">
      <c r="A5" s="920"/>
      <c r="B5" s="922"/>
      <c r="C5" s="920"/>
      <c r="D5" s="920"/>
      <c r="E5" s="920"/>
      <c r="F5" s="920"/>
    </row>
    <row r="6" spans="1:7" s="33" customFormat="1" ht="60" customHeight="1" thickBot="1" x14ac:dyDescent="0.35">
      <c r="A6" s="29">
        <v>1</v>
      </c>
      <c r="B6" s="30" t="s">
        <v>61</v>
      </c>
      <c r="C6" s="31" t="s">
        <v>369</v>
      </c>
      <c r="D6" s="32">
        <f>'[5]MC Structure '!I12</f>
        <v>10302.282500000001</v>
      </c>
      <c r="E6" s="32">
        <f>'MC Structure Optimized'!I12</f>
        <v>7203.6379906250004</v>
      </c>
      <c r="F6" s="32">
        <f>D6-E6</f>
        <v>3098.6445093750008</v>
      </c>
    </row>
    <row r="7" spans="1:7" s="33" customFormat="1" ht="60" customHeight="1" thickBot="1" x14ac:dyDescent="0.35">
      <c r="A7" s="29">
        <f>A6+1</f>
        <v>2</v>
      </c>
      <c r="B7" s="30" t="s">
        <v>272</v>
      </c>
      <c r="C7" s="31" t="s">
        <v>369</v>
      </c>
      <c r="E7" s="32"/>
      <c r="F7" s="32">
        <f t="shared" ref="F7:F12" si="0">D7-E7</f>
        <v>0</v>
      </c>
    </row>
    <row r="8" spans="1:7" s="33" customFormat="1" ht="60" customHeight="1" thickBot="1" x14ac:dyDescent="0.35">
      <c r="A8" s="29">
        <f t="shared" ref="A8:A12" si="1">A7+1</f>
        <v>3</v>
      </c>
      <c r="B8" s="30" t="s">
        <v>38</v>
      </c>
      <c r="C8" s="31" t="s">
        <v>369</v>
      </c>
      <c r="D8" s="32">
        <f>'[5]MC Structure '!I37</f>
        <v>12251.516187499999</v>
      </c>
      <c r="E8" s="32">
        <f>'MC Structure Optimized'!I37</f>
        <v>8137.1660610937506</v>
      </c>
      <c r="F8" s="32">
        <f t="shared" si="0"/>
        <v>4114.3501264062488</v>
      </c>
    </row>
    <row r="9" spans="1:7" s="33" customFormat="1" ht="60" customHeight="1" thickBot="1" x14ac:dyDescent="0.35">
      <c r="A9" s="29">
        <f t="shared" si="1"/>
        <v>4</v>
      </c>
      <c r="B9" s="30" t="s">
        <v>39</v>
      </c>
      <c r="C9" s="31" t="s">
        <v>369</v>
      </c>
      <c r="D9" s="32">
        <f>'[5]MC Structure '!I49</f>
        <v>9380.4608750000007</v>
      </c>
      <c r="E9" s="32">
        <f>'MC Structure Optimized'!I49</f>
        <v>6209.9060178124992</v>
      </c>
      <c r="F9" s="32">
        <f t="shared" si="0"/>
        <v>3170.5548571875015</v>
      </c>
    </row>
    <row r="10" spans="1:7" s="33" customFormat="1" ht="60" customHeight="1" thickBot="1" x14ac:dyDescent="0.35">
      <c r="A10" s="29">
        <f t="shared" si="1"/>
        <v>5</v>
      </c>
      <c r="B10" s="30" t="s">
        <v>399</v>
      </c>
      <c r="C10" s="31" t="s">
        <v>369</v>
      </c>
      <c r="D10" s="32">
        <f>'[5]MC Structure '!I57</f>
        <v>1203.0732</v>
      </c>
      <c r="E10" s="32">
        <f>'MC Structure Optimized'!I57</f>
        <v>1229.1189119999999</v>
      </c>
      <c r="F10" s="32">
        <f t="shared" si="0"/>
        <v>-26.045711999999867</v>
      </c>
    </row>
    <row r="11" spans="1:7" s="33" customFormat="1" ht="60" customHeight="1" thickBot="1" x14ac:dyDescent="0.35">
      <c r="A11" s="29">
        <f t="shared" si="1"/>
        <v>6</v>
      </c>
      <c r="B11" s="30" t="s">
        <v>400</v>
      </c>
      <c r="C11" s="31" t="s">
        <v>369</v>
      </c>
      <c r="D11" s="32">
        <f>'[5]MC Structure '!J63</f>
        <v>2180</v>
      </c>
      <c r="E11" s="32">
        <f>'MC Structure Optimized'!I63+'MC Structure Optimized'!I69+'MC Structure Optimized'!I74</f>
        <v>1361.2143000000003</v>
      </c>
      <c r="F11" s="32">
        <f t="shared" si="0"/>
        <v>818.78569999999968</v>
      </c>
      <c r="G11" s="33" t="s">
        <v>381</v>
      </c>
    </row>
    <row r="12" spans="1:7" s="33" customFormat="1" ht="60" customHeight="1" thickBot="1" x14ac:dyDescent="0.35">
      <c r="A12" s="29">
        <f t="shared" si="1"/>
        <v>7</v>
      </c>
      <c r="B12" s="30" t="s">
        <v>20</v>
      </c>
      <c r="C12" s="31" t="s">
        <v>369</v>
      </c>
      <c r="D12" s="32">
        <f>'[5]MC Structure '!I18</f>
        <v>0</v>
      </c>
      <c r="E12" s="32">
        <v>0</v>
      </c>
      <c r="F12" s="32">
        <f t="shared" si="0"/>
        <v>0</v>
      </c>
    </row>
    <row r="13" spans="1:7" s="27" customFormat="1" ht="39.75" customHeight="1" thickBot="1" x14ac:dyDescent="0.25"/>
    <row r="14" spans="1:7" s="27" customFormat="1" ht="36.75" customHeight="1" thickBot="1" x14ac:dyDescent="0.25">
      <c r="A14" s="941" t="s">
        <v>375</v>
      </c>
      <c r="B14" s="942"/>
      <c r="C14" s="943"/>
      <c r="D14" s="34">
        <f>SUM(D6:D13)</f>
        <v>35317.332762500002</v>
      </c>
      <c r="E14" s="34">
        <f>SUM(E6:E13)</f>
        <v>24141.043281531252</v>
      </c>
      <c r="F14" s="34">
        <f>SUM(F6:F13)</f>
        <v>11176.289480968753</v>
      </c>
    </row>
    <row r="15" spans="1:7" s="27" customFormat="1" ht="37.5" customHeight="1" x14ac:dyDescent="0.2">
      <c r="F15" s="35"/>
    </row>
    <row r="16" spans="1:7" s="27" customFormat="1" x14ac:dyDescent="0.2"/>
    <row r="17" s="27" customFormat="1" x14ac:dyDescent="0.2"/>
    <row r="18" s="27" customFormat="1" x14ac:dyDescent="0.2"/>
    <row r="19" s="27" customFormat="1" x14ac:dyDescent="0.2"/>
    <row r="20" s="27" customFormat="1" x14ac:dyDescent="0.2"/>
    <row r="21" s="27" customFormat="1" x14ac:dyDescent="0.2"/>
    <row r="22" s="27" customFormat="1" x14ac:dyDescent="0.2"/>
    <row r="23" s="27" customFormat="1" x14ac:dyDescent="0.2"/>
    <row r="24" s="27" customFormat="1" x14ac:dyDescent="0.2"/>
    <row r="25" s="27" customFormat="1" x14ac:dyDescent="0.2"/>
    <row r="26" s="27" customFormat="1" x14ac:dyDescent="0.2"/>
    <row r="27" s="27" customFormat="1" x14ac:dyDescent="0.2"/>
    <row r="28" s="27" customFormat="1" x14ac:dyDescent="0.2"/>
    <row r="29" s="27" customFormat="1" x14ac:dyDescent="0.2"/>
    <row r="30" s="27" customFormat="1" x14ac:dyDescent="0.2"/>
    <row r="31" s="27" customFormat="1" x14ac:dyDescent="0.2"/>
    <row r="32" s="27" customFormat="1" x14ac:dyDescent="0.2"/>
    <row r="33" s="27" customFormat="1" x14ac:dyDescent="0.2"/>
    <row r="34" s="27" customFormat="1" x14ac:dyDescent="0.2"/>
    <row r="35" s="27" customFormat="1" x14ac:dyDescent="0.2"/>
    <row r="36" s="27" customFormat="1" x14ac:dyDescent="0.2"/>
    <row r="37" s="27" customFormat="1" x14ac:dyDescent="0.2"/>
    <row r="38" s="27" customFormat="1" x14ac:dyDescent="0.2"/>
    <row r="39" s="27" customFormat="1" x14ac:dyDescent="0.2"/>
    <row r="40" s="27" customFormat="1" x14ac:dyDescent="0.2"/>
    <row r="41" s="27" customFormat="1" x14ac:dyDescent="0.2"/>
    <row r="42" s="27" customFormat="1" x14ac:dyDescent="0.2"/>
    <row r="43" s="27" customFormat="1" x14ac:dyDescent="0.2"/>
    <row r="44" s="27" customFormat="1" x14ac:dyDescent="0.2"/>
    <row r="45" s="27" customFormat="1" x14ac:dyDescent="0.2"/>
    <row r="46" s="27" customFormat="1" x14ac:dyDescent="0.2"/>
    <row r="47" s="27" customFormat="1" x14ac:dyDescent="0.2"/>
    <row r="48" s="27" customFormat="1" x14ac:dyDescent="0.2"/>
    <row r="49" s="27" customFormat="1" x14ac:dyDescent="0.2"/>
    <row r="50" s="27" customFormat="1" x14ac:dyDescent="0.2"/>
    <row r="51" s="27" customFormat="1" x14ac:dyDescent="0.2"/>
    <row r="52" s="27" customFormat="1" x14ac:dyDescent="0.2"/>
    <row r="53" s="27" customFormat="1" x14ac:dyDescent="0.2"/>
    <row r="54" s="27" customFormat="1" x14ac:dyDescent="0.2"/>
    <row r="55" s="27" customFormat="1" x14ac:dyDescent="0.2"/>
    <row r="56" s="27" customFormat="1" x14ac:dyDescent="0.2"/>
    <row r="57" s="27" customFormat="1" x14ac:dyDescent="0.2"/>
    <row r="58" s="27" customFormat="1" x14ac:dyDescent="0.2"/>
    <row r="59" s="27" customFormat="1" x14ac:dyDescent="0.2"/>
    <row r="60" s="27" customFormat="1" x14ac:dyDescent="0.2"/>
    <row r="61" s="27" customFormat="1" x14ac:dyDescent="0.2"/>
    <row r="62" s="27" customFormat="1" x14ac:dyDescent="0.2"/>
    <row r="63" s="27" customFormat="1" x14ac:dyDescent="0.2"/>
    <row r="64" s="27" customFormat="1" x14ac:dyDescent="0.2"/>
    <row r="65" s="27" customFormat="1" x14ac:dyDescent="0.2"/>
    <row r="66" s="27" customFormat="1" x14ac:dyDescent="0.2"/>
    <row r="67" s="27" customFormat="1" x14ac:dyDescent="0.2"/>
    <row r="68" s="27" customFormat="1" x14ac:dyDescent="0.2"/>
    <row r="69" s="27" customFormat="1" x14ac:dyDescent="0.2"/>
    <row r="70" s="27" customFormat="1" x14ac:dyDescent="0.2"/>
    <row r="71" s="27" customFormat="1" x14ac:dyDescent="0.2"/>
    <row r="72" s="27" customFormat="1" x14ac:dyDescent="0.2"/>
    <row r="73" s="27" customFormat="1" x14ac:dyDescent="0.2"/>
    <row r="74" s="27" customFormat="1" x14ac:dyDescent="0.2"/>
    <row r="75" s="27" customFormat="1" x14ac:dyDescent="0.2"/>
    <row r="76" s="27" customFormat="1" x14ac:dyDescent="0.2"/>
    <row r="77" s="27" customFormat="1" x14ac:dyDescent="0.2"/>
    <row r="78" s="27" customFormat="1" x14ac:dyDescent="0.2"/>
    <row r="79" s="27" customFormat="1" x14ac:dyDescent="0.2"/>
    <row r="80" s="27" customFormat="1" x14ac:dyDescent="0.2"/>
    <row r="81" s="27" customFormat="1" x14ac:dyDescent="0.2"/>
    <row r="82" s="27" customFormat="1" x14ac:dyDescent="0.2"/>
    <row r="83" s="27" customFormat="1" x14ac:dyDescent="0.2"/>
    <row r="84" s="27" customFormat="1" x14ac:dyDescent="0.2"/>
    <row r="85" s="27" customFormat="1" x14ac:dyDescent="0.2"/>
    <row r="86" s="27" customFormat="1" x14ac:dyDescent="0.2"/>
    <row r="87" s="27" customFormat="1" x14ac:dyDescent="0.2"/>
    <row r="88" s="27" customFormat="1" x14ac:dyDescent="0.2"/>
    <row r="89" s="27" customFormat="1" x14ac:dyDescent="0.2"/>
    <row r="90" s="27" customFormat="1" x14ac:dyDescent="0.2"/>
    <row r="91" s="27" customFormat="1" x14ac:dyDescent="0.2"/>
    <row r="92" s="27" customFormat="1" x14ac:dyDescent="0.2"/>
    <row r="93" s="27" customFormat="1" x14ac:dyDescent="0.2"/>
    <row r="94" s="27" customFormat="1" x14ac:dyDescent="0.2"/>
    <row r="95" s="27" customFormat="1" x14ac:dyDescent="0.2"/>
    <row r="96" s="27" customFormat="1" x14ac:dyDescent="0.2"/>
    <row r="97" s="27" customFormat="1" x14ac:dyDescent="0.2"/>
    <row r="98" s="27" customFormat="1" x14ac:dyDescent="0.2"/>
    <row r="99" s="27" customFormat="1" x14ac:dyDescent="0.2"/>
    <row r="100" s="27" customFormat="1" x14ac:dyDescent="0.2"/>
    <row r="101" s="27" customFormat="1" x14ac:dyDescent="0.2"/>
    <row r="102" s="27" customFormat="1" x14ac:dyDescent="0.2"/>
    <row r="103" s="27" customFormat="1" x14ac:dyDescent="0.2"/>
    <row r="104" s="27" customFormat="1" x14ac:dyDescent="0.2"/>
    <row r="105" s="27" customFormat="1" x14ac:dyDescent="0.2"/>
    <row r="106" s="27" customFormat="1" x14ac:dyDescent="0.2"/>
    <row r="107" s="27" customFormat="1" x14ac:dyDescent="0.2"/>
    <row r="108" s="27" customFormat="1" x14ac:dyDescent="0.2"/>
    <row r="109" s="27" customFormat="1" x14ac:dyDescent="0.2"/>
    <row r="110" s="27" customFormat="1" x14ac:dyDescent="0.2"/>
    <row r="111" s="27" customFormat="1" x14ac:dyDescent="0.2"/>
    <row r="112" s="27" customFormat="1" x14ac:dyDescent="0.2"/>
    <row r="113" s="27" customFormat="1" x14ac:dyDescent="0.2"/>
    <row r="114" s="27" customFormat="1" x14ac:dyDescent="0.2"/>
    <row r="115" s="27" customFormat="1" x14ac:dyDescent="0.2"/>
    <row r="116" s="27" customFormat="1" x14ac:dyDescent="0.2"/>
    <row r="117" s="27" customFormat="1" x14ac:dyDescent="0.2"/>
    <row r="118" s="27" customFormat="1" x14ac:dyDescent="0.2"/>
    <row r="119" s="27" customFormat="1" x14ac:dyDescent="0.2"/>
    <row r="120" s="27" customFormat="1" x14ac:dyDescent="0.2"/>
    <row r="121" s="27" customFormat="1" x14ac:dyDescent="0.2"/>
    <row r="122" s="27" customFormat="1" x14ac:dyDescent="0.2"/>
    <row r="123" s="27" customFormat="1" x14ac:dyDescent="0.2"/>
    <row r="124" s="27" customFormat="1" x14ac:dyDescent="0.2"/>
    <row r="125" s="27" customFormat="1" x14ac:dyDescent="0.2"/>
    <row r="126" s="27" customFormat="1" x14ac:dyDescent="0.2"/>
    <row r="127" s="27" customFormat="1" x14ac:dyDescent="0.2"/>
    <row r="128" s="27" customFormat="1" x14ac:dyDescent="0.2"/>
    <row r="129" s="27" customFormat="1" x14ac:dyDescent="0.2"/>
    <row r="130" s="27" customFormat="1" x14ac:dyDescent="0.2"/>
    <row r="131" s="27" customFormat="1" x14ac:dyDescent="0.2"/>
    <row r="132" s="27" customFormat="1" x14ac:dyDescent="0.2"/>
    <row r="133" s="27" customFormat="1" x14ac:dyDescent="0.2"/>
    <row r="134" s="27" customFormat="1" x14ac:dyDescent="0.2"/>
    <row r="135" s="27" customFormat="1" x14ac:dyDescent="0.2"/>
    <row r="136" s="27" customFormat="1" x14ac:dyDescent="0.2"/>
    <row r="137" s="27" customFormat="1" x14ac:dyDescent="0.2"/>
    <row r="138" s="27" customFormat="1" x14ac:dyDescent="0.2"/>
    <row r="139" s="27" customFormat="1" x14ac:dyDescent="0.2"/>
    <row r="140" s="27" customFormat="1" x14ac:dyDescent="0.2"/>
    <row r="141" s="27" customFormat="1" x14ac:dyDescent="0.2"/>
    <row r="142" s="27" customFormat="1" x14ac:dyDescent="0.2"/>
    <row r="143" s="27" customFormat="1" x14ac:dyDescent="0.2"/>
    <row r="144" s="27" customFormat="1" x14ac:dyDescent="0.2"/>
    <row r="145" s="27" customFormat="1" x14ac:dyDescent="0.2"/>
    <row r="146" s="27" customFormat="1" x14ac:dyDescent="0.2"/>
    <row r="147" s="27" customFormat="1" x14ac:dyDescent="0.2"/>
    <row r="148" s="27" customFormat="1" x14ac:dyDescent="0.2"/>
    <row r="149" s="27" customFormat="1" x14ac:dyDescent="0.2"/>
    <row r="150" s="27" customFormat="1" x14ac:dyDescent="0.2"/>
    <row r="151" s="27" customFormat="1" x14ac:dyDescent="0.2"/>
    <row r="152" s="27" customFormat="1" x14ac:dyDescent="0.2"/>
    <row r="153" s="27" customFormat="1" x14ac:dyDescent="0.2"/>
    <row r="154" s="27" customFormat="1" x14ac:dyDescent="0.2"/>
    <row r="155" s="27" customFormat="1" x14ac:dyDescent="0.2"/>
    <row r="156" s="27" customFormat="1" x14ac:dyDescent="0.2"/>
    <row r="157" s="27" customFormat="1" x14ac:dyDescent="0.2"/>
    <row r="158" s="27" customFormat="1" x14ac:dyDescent="0.2"/>
    <row r="159" s="27" customFormat="1" x14ac:dyDescent="0.2"/>
    <row r="160" s="27" customFormat="1" x14ac:dyDescent="0.2"/>
    <row r="161" s="27" customFormat="1" x14ac:dyDescent="0.2"/>
    <row r="162" s="27" customFormat="1" x14ac:dyDescent="0.2"/>
    <row r="163" s="27" customFormat="1" x14ac:dyDescent="0.2"/>
    <row r="164" s="27" customFormat="1" x14ac:dyDescent="0.2"/>
    <row r="165" s="27" customFormat="1" x14ac:dyDescent="0.2"/>
    <row r="166" s="27" customFormat="1" x14ac:dyDescent="0.2"/>
    <row r="167" s="27" customFormat="1" x14ac:dyDescent="0.2"/>
    <row r="168" s="27" customFormat="1" x14ac:dyDescent="0.2"/>
    <row r="169" s="27" customFormat="1" x14ac:dyDescent="0.2"/>
    <row r="170" s="27" customFormat="1" x14ac:dyDescent="0.2"/>
    <row r="171" s="27" customFormat="1" x14ac:dyDescent="0.2"/>
    <row r="172" s="27" customFormat="1" x14ac:dyDescent="0.2"/>
    <row r="173" s="27" customFormat="1" x14ac:dyDescent="0.2"/>
    <row r="174" s="27" customFormat="1" x14ac:dyDescent="0.2"/>
    <row r="175" s="27" customFormat="1" x14ac:dyDescent="0.2"/>
    <row r="176" s="27" customFormat="1" x14ac:dyDescent="0.2"/>
    <row r="177" s="27" customFormat="1" x14ac:dyDescent="0.2"/>
    <row r="178" s="27" customFormat="1" x14ac:dyDescent="0.2"/>
    <row r="179" s="27" customFormat="1" x14ac:dyDescent="0.2"/>
    <row r="180" s="27" customFormat="1" x14ac:dyDescent="0.2"/>
    <row r="181" s="27" customFormat="1" x14ac:dyDescent="0.2"/>
    <row r="182" s="27" customFormat="1" x14ac:dyDescent="0.2"/>
    <row r="183" s="27" customFormat="1" x14ac:dyDescent="0.2"/>
    <row r="184" s="27" customFormat="1" x14ac:dyDescent="0.2"/>
    <row r="185" s="27" customFormat="1" x14ac:dyDescent="0.2"/>
    <row r="186" s="27" customFormat="1" x14ac:dyDescent="0.2"/>
    <row r="187" s="27" customFormat="1" x14ac:dyDescent="0.2"/>
    <row r="188" s="27" customFormat="1" x14ac:dyDescent="0.2"/>
    <row r="189" s="27" customFormat="1" x14ac:dyDescent="0.2"/>
    <row r="190" s="27" customFormat="1" x14ac:dyDescent="0.2"/>
    <row r="191" s="27" customFormat="1" x14ac:dyDescent="0.2"/>
    <row r="192" s="27" customFormat="1" x14ac:dyDescent="0.2"/>
    <row r="193" s="27" customFormat="1" x14ac:dyDescent="0.2"/>
    <row r="194" s="27" customFormat="1" x14ac:dyDescent="0.2"/>
    <row r="195" s="27" customFormat="1" x14ac:dyDescent="0.2"/>
    <row r="196" s="27" customFormat="1" x14ac:dyDescent="0.2"/>
    <row r="197" s="27" customFormat="1" x14ac:dyDescent="0.2"/>
    <row r="198" s="27" customFormat="1" x14ac:dyDescent="0.2"/>
    <row r="199" s="27" customFormat="1" x14ac:dyDescent="0.2"/>
    <row r="200" s="27" customFormat="1" x14ac:dyDescent="0.2"/>
    <row r="201" s="27" customFormat="1" x14ac:dyDescent="0.2"/>
    <row r="202" s="27" customFormat="1" x14ac:dyDescent="0.2"/>
    <row r="203" s="27" customFormat="1" x14ac:dyDescent="0.2"/>
    <row r="204" s="27" customFormat="1" x14ac:dyDescent="0.2"/>
    <row r="205" s="27" customFormat="1" x14ac:dyDescent="0.2"/>
    <row r="206" s="27" customFormat="1" x14ac:dyDescent="0.2"/>
    <row r="207" s="27" customFormat="1" x14ac:dyDescent="0.2"/>
    <row r="208" s="27" customFormat="1" x14ac:dyDescent="0.2"/>
    <row r="209" s="27" customFormat="1" x14ac:dyDescent="0.2"/>
    <row r="210" s="27" customFormat="1" x14ac:dyDescent="0.2"/>
    <row r="211" s="27" customFormat="1" x14ac:dyDescent="0.2"/>
    <row r="212" s="27" customFormat="1" x14ac:dyDescent="0.2"/>
    <row r="213" s="27" customFormat="1" x14ac:dyDescent="0.2"/>
    <row r="214" s="27" customFormat="1" x14ac:dyDescent="0.2"/>
    <row r="215" s="27" customFormat="1" x14ac:dyDescent="0.2"/>
    <row r="216" s="27" customFormat="1" x14ac:dyDescent="0.2"/>
    <row r="217" s="27" customFormat="1" x14ac:dyDescent="0.2"/>
    <row r="218" s="27" customFormat="1" x14ac:dyDescent="0.2"/>
    <row r="219" s="27" customFormat="1" x14ac:dyDescent="0.2"/>
    <row r="220" s="27" customFormat="1" x14ac:dyDescent="0.2"/>
    <row r="221" s="27" customFormat="1" x14ac:dyDescent="0.2"/>
    <row r="222" s="27" customFormat="1" x14ac:dyDescent="0.2"/>
    <row r="223" s="27" customFormat="1" x14ac:dyDescent="0.2"/>
    <row r="224" s="27" customFormat="1" x14ac:dyDescent="0.2"/>
    <row r="225" s="27" customFormat="1" x14ac:dyDescent="0.2"/>
    <row r="226" s="27" customFormat="1" x14ac:dyDescent="0.2"/>
    <row r="227" s="27" customFormat="1" x14ac:dyDescent="0.2"/>
    <row r="228" s="27" customFormat="1" x14ac:dyDescent="0.2"/>
    <row r="229" s="27" customFormat="1" x14ac:dyDescent="0.2"/>
    <row r="230" s="27" customFormat="1" x14ac:dyDescent="0.2"/>
    <row r="231" s="27" customFormat="1" x14ac:dyDescent="0.2"/>
    <row r="232" s="27" customFormat="1" x14ac:dyDescent="0.2"/>
    <row r="233" s="27" customFormat="1" x14ac:dyDescent="0.2"/>
    <row r="234" s="27" customFormat="1" x14ac:dyDescent="0.2"/>
    <row r="235" s="27" customFormat="1" x14ac:dyDescent="0.2"/>
    <row r="236" s="27" customFormat="1" x14ac:dyDescent="0.2"/>
    <row r="237" s="27" customFormat="1" x14ac:dyDescent="0.2"/>
    <row r="238" s="27" customFormat="1" x14ac:dyDescent="0.2"/>
    <row r="239" s="27" customFormat="1" x14ac:dyDescent="0.2"/>
    <row r="240" s="27" customFormat="1" x14ac:dyDescent="0.2"/>
    <row r="241" s="27" customFormat="1" x14ac:dyDescent="0.2"/>
    <row r="242" s="27" customFormat="1" x14ac:dyDescent="0.2"/>
    <row r="243" s="27" customFormat="1" x14ac:dyDescent="0.2"/>
    <row r="244" s="27" customFormat="1" x14ac:dyDescent="0.2"/>
    <row r="245" s="27" customFormat="1" x14ac:dyDescent="0.2"/>
    <row r="246" s="27" customFormat="1" x14ac:dyDescent="0.2"/>
    <row r="247" s="27" customFormat="1" x14ac:dyDescent="0.2"/>
    <row r="248" s="27" customFormat="1" x14ac:dyDescent="0.2"/>
    <row r="249" s="27" customFormat="1" x14ac:dyDescent="0.2"/>
    <row r="250" s="27" customFormat="1" x14ac:dyDescent="0.2"/>
    <row r="251" s="27" customFormat="1" x14ac:dyDescent="0.2"/>
    <row r="252" s="27" customFormat="1" x14ac:dyDescent="0.2"/>
    <row r="253" s="27" customFormat="1" x14ac:dyDescent="0.2"/>
    <row r="254" s="27" customFormat="1" x14ac:dyDescent="0.2"/>
    <row r="255" s="27" customFormat="1" x14ac:dyDescent="0.2"/>
    <row r="256" s="27" customFormat="1" x14ac:dyDescent="0.2"/>
    <row r="257" s="27" customFormat="1" x14ac:dyDescent="0.2"/>
    <row r="258" s="27" customFormat="1" x14ac:dyDescent="0.2"/>
    <row r="259" s="27" customFormat="1" x14ac:dyDescent="0.2"/>
    <row r="260" s="27" customFormat="1" x14ac:dyDescent="0.2"/>
    <row r="261" s="27" customFormat="1" x14ac:dyDescent="0.2"/>
    <row r="262" s="27" customFormat="1" x14ac:dyDescent="0.2"/>
    <row r="263" s="27" customFormat="1" x14ac:dyDescent="0.2"/>
    <row r="264" s="27" customFormat="1" x14ac:dyDescent="0.2"/>
    <row r="265" s="27" customFormat="1" x14ac:dyDescent="0.2"/>
    <row r="266" s="27" customFormat="1" x14ac:dyDescent="0.2"/>
    <row r="267" s="27" customFormat="1" x14ac:dyDescent="0.2"/>
    <row r="268" s="27" customFormat="1" x14ac:dyDescent="0.2"/>
    <row r="269" s="27" customFormat="1" x14ac:dyDescent="0.2"/>
    <row r="270" s="27" customFormat="1" x14ac:dyDescent="0.2"/>
    <row r="271" s="27" customFormat="1" x14ac:dyDescent="0.2"/>
    <row r="272" s="27" customFormat="1" x14ac:dyDescent="0.2"/>
    <row r="273" s="27" customFormat="1" x14ac:dyDescent="0.2"/>
    <row r="274" s="27" customFormat="1" x14ac:dyDescent="0.2"/>
    <row r="275" s="27" customFormat="1" x14ac:dyDescent="0.2"/>
    <row r="276" s="27" customFormat="1" x14ac:dyDescent="0.2"/>
    <row r="277" s="27" customFormat="1" x14ac:dyDescent="0.2"/>
    <row r="278" s="27" customFormat="1" x14ac:dyDescent="0.2"/>
    <row r="279" s="27" customFormat="1" x14ac:dyDescent="0.2"/>
    <row r="280" s="27" customFormat="1" x14ac:dyDescent="0.2"/>
    <row r="281" s="27" customFormat="1" x14ac:dyDescent="0.2"/>
    <row r="282" s="27" customFormat="1" x14ac:dyDescent="0.2"/>
    <row r="283" s="27" customFormat="1" x14ac:dyDescent="0.2"/>
    <row r="284" s="27" customFormat="1" x14ac:dyDescent="0.2"/>
    <row r="285" s="27" customFormat="1" x14ac:dyDescent="0.2"/>
    <row r="286" s="27" customFormat="1" x14ac:dyDescent="0.2"/>
    <row r="287" s="27" customFormat="1" x14ac:dyDescent="0.2"/>
    <row r="288" s="27" customFormat="1" x14ac:dyDescent="0.2"/>
    <row r="289" s="27" customFormat="1" x14ac:dyDescent="0.2"/>
    <row r="290" s="27" customFormat="1" x14ac:dyDescent="0.2"/>
    <row r="291" s="27" customFormat="1" x14ac:dyDescent="0.2"/>
    <row r="292" s="27" customFormat="1" x14ac:dyDescent="0.2"/>
    <row r="293" s="27" customFormat="1" x14ac:dyDescent="0.2"/>
    <row r="294" s="27" customFormat="1" x14ac:dyDescent="0.2"/>
    <row r="295" s="27" customFormat="1" x14ac:dyDescent="0.2"/>
    <row r="296" s="27" customFormat="1" x14ac:dyDescent="0.2"/>
    <row r="297" s="27" customFormat="1" x14ac:dyDescent="0.2"/>
    <row r="298" s="27" customFormat="1" x14ac:dyDescent="0.2"/>
    <row r="299" s="27" customFormat="1" x14ac:dyDescent="0.2"/>
    <row r="300" s="27" customFormat="1" x14ac:dyDescent="0.2"/>
    <row r="301" s="27" customFormat="1" x14ac:dyDescent="0.2"/>
    <row r="302" s="27" customFormat="1" x14ac:dyDescent="0.2"/>
    <row r="303" s="27" customFormat="1" x14ac:dyDescent="0.2"/>
    <row r="304" s="27" customFormat="1" x14ac:dyDescent="0.2"/>
    <row r="305" s="27" customFormat="1" x14ac:dyDescent="0.2"/>
    <row r="306" s="27" customFormat="1" x14ac:dyDescent="0.2"/>
    <row r="307" s="27" customFormat="1" x14ac:dyDescent="0.2"/>
    <row r="308" s="27" customFormat="1" x14ac:dyDescent="0.2"/>
    <row r="309" s="27" customFormat="1" x14ac:dyDescent="0.2"/>
    <row r="310" s="27" customFormat="1" x14ac:dyDescent="0.2"/>
    <row r="311" s="27" customFormat="1" x14ac:dyDescent="0.2"/>
    <row r="312" s="27" customFormat="1" x14ac:dyDescent="0.2"/>
    <row r="313" s="27" customFormat="1" x14ac:dyDescent="0.2"/>
    <row r="314" s="27" customFormat="1" x14ac:dyDescent="0.2"/>
    <row r="315" s="27" customFormat="1" x14ac:dyDescent="0.2"/>
    <row r="316" s="27" customFormat="1" x14ac:dyDescent="0.2"/>
    <row r="317" s="27" customFormat="1" x14ac:dyDescent="0.2"/>
    <row r="318" s="27" customFormat="1" x14ac:dyDescent="0.2"/>
    <row r="319" s="27" customFormat="1" x14ac:dyDescent="0.2"/>
    <row r="320" s="27" customFormat="1" x14ac:dyDescent="0.2"/>
    <row r="321" s="27" customFormat="1" x14ac:dyDescent="0.2"/>
    <row r="322" s="27" customFormat="1" x14ac:dyDescent="0.2"/>
    <row r="323" s="27" customFormat="1" x14ac:dyDescent="0.2"/>
    <row r="324" s="27" customFormat="1" x14ac:dyDescent="0.2"/>
    <row r="325" s="27" customFormat="1" x14ac:dyDescent="0.2"/>
    <row r="326" s="27" customFormat="1" x14ac:dyDescent="0.2"/>
    <row r="327" s="27" customFormat="1" x14ac:dyDescent="0.2"/>
    <row r="328" s="27" customFormat="1" x14ac:dyDescent="0.2"/>
    <row r="329" s="27" customFormat="1" x14ac:dyDescent="0.2"/>
    <row r="330" s="27" customFormat="1" x14ac:dyDescent="0.2"/>
    <row r="331" s="27" customFormat="1" x14ac:dyDescent="0.2"/>
    <row r="332" s="27" customFormat="1" x14ac:dyDescent="0.2"/>
    <row r="333" s="27" customFormat="1" x14ac:dyDescent="0.2"/>
    <row r="334" s="27" customFormat="1" x14ac:dyDescent="0.2"/>
    <row r="335" s="27" customFormat="1" x14ac:dyDescent="0.2"/>
    <row r="336" s="27" customFormat="1" x14ac:dyDescent="0.2"/>
    <row r="337" s="27" customFormat="1" x14ac:dyDescent="0.2"/>
    <row r="338" s="27" customFormat="1" x14ac:dyDescent="0.2"/>
    <row r="339" s="27" customFormat="1" x14ac:dyDescent="0.2"/>
    <row r="340" s="27" customFormat="1" x14ac:dyDescent="0.2"/>
    <row r="341" s="27" customFormat="1" x14ac:dyDescent="0.2"/>
    <row r="342" s="27" customFormat="1" x14ac:dyDescent="0.2"/>
    <row r="343" s="27" customFormat="1" x14ac:dyDescent="0.2"/>
    <row r="344" s="27" customFormat="1" x14ac:dyDescent="0.2"/>
    <row r="345" s="27" customFormat="1" x14ac:dyDescent="0.2"/>
    <row r="346" s="27" customFormat="1" x14ac:dyDescent="0.2"/>
    <row r="347" s="27" customFormat="1" x14ac:dyDescent="0.2"/>
    <row r="348" s="27" customFormat="1" x14ac:dyDescent="0.2"/>
    <row r="349" s="27" customFormat="1" x14ac:dyDescent="0.2"/>
    <row r="350" s="27" customFormat="1" x14ac:dyDescent="0.2"/>
    <row r="351" s="27" customFormat="1" x14ac:dyDescent="0.2"/>
    <row r="352" s="27" customFormat="1" x14ac:dyDescent="0.2"/>
    <row r="353" s="27" customFormat="1" x14ac:dyDescent="0.2"/>
    <row r="354" s="27" customFormat="1" x14ac:dyDescent="0.2"/>
    <row r="355" s="27" customFormat="1" x14ac:dyDescent="0.2"/>
    <row r="356" s="27" customFormat="1" x14ac:dyDescent="0.2"/>
    <row r="357" s="27" customFormat="1" x14ac:dyDescent="0.2"/>
    <row r="358" s="27" customFormat="1" x14ac:dyDescent="0.2"/>
    <row r="359" s="27" customFormat="1" x14ac:dyDescent="0.2"/>
    <row r="360" s="27" customFormat="1" x14ac:dyDescent="0.2"/>
    <row r="361" s="27" customFormat="1" x14ac:dyDescent="0.2"/>
    <row r="362" s="27" customFormat="1" x14ac:dyDescent="0.2"/>
    <row r="363" s="27" customFormat="1" x14ac:dyDescent="0.2"/>
    <row r="364" s="27" customFormat="1" x14ac:dyDescent="0.2"/>
    <row r="365" s="27" customFormat="1" x14ac:dyDescent="0.2"/>
    <row r="366" s="27" customFormat="1" x14ac:dyDescent="0.2"/>
    <row r="367" s="27" customFormat="1" x14ac:dyDescent="0.2"/>
    <row r="368" s="27" customFormat="1" x14ac:dyDescent="0.2"/>
    <row r="369" s="27" customFormat="1" x14ac:dyDescent="0.2"/>
    <row r="370" s="27" customFormat="1" x14ac:dyDescent="0.2"/>
    <row r="371" s="27" customFormat="1" x14ac:dyDescent="0.2"/>
    <row r="372" s="27" customFormat="1" x14ac:dyDescent="0.2"/>
    <row r="373" s="27" customFormat="1" x14ac:dyDescent="0.2"/>
    <row r="374" s="27" customFormat="1" x14ac:dyDescent="0.2"/>
    <row r="375" s="27" customFormat="1" x14ac:dyDescent="0.2"/>
    <row r="376" s="27" customFormat="1" x14ac:dyDescent="0.2"/>
    <row r="377" s="27" customFormat="1" x14ac:dyDescent="0.2"/>
    <row r="378" s="27" customFormat="1" x14ac:dyDescent="0.2"/>
    <row r="379" s="27" customFormat="1" x14ac:dyDescent="0.2"/>
    <row r="380" s="27" customFormat="1" x14ac:dyDescent="0.2"/>
    <row r="381" s="27" customFormat="1" x14ac:dyDescent="0.2"/>
    <row r="382" s="27" customFormat="1" x14ac:dyDescent="0.2"/>
    <row r="383" s="27" customFormat="1" x14ac:dyDescent="0.2"/>
    <row r="384" s="27" customFormat="1" x14ac:dyDescent="0.2"/>
    <row r="385" s="27" customFormat="1" x14ac:dyDescent="0.2"/>
    <row r="386" s="27" customFormat="1" x14ac:dyDescent="0.2"/>
    <row r="387" s="27" customFormat="1" x14ac:dyDescent="0.2"/>
    <row r="388" s="27" customFormat="1" x14ac:dyDescent="0.2"/>
    <row r="389" s="27" customFormat="1" x14ac:dyDescent="0.2"/>
    <row r="390" s="27" customFormat="1" x14ac:dyDescent="0.2"/>
    <row r="391" s="27" customFormat="1" x14ac:dyDescent="0.2"/>
    <row r="392" s="27" customFormat="1" x14ac:dyDescent="0.2"/>
    <row r="393" s="27" customFormat="1" x14ac:dyDescent="0.2"/>
    <row r="394" s="27" customFormat="1" x14ac:dyDescent="0.2"/>
    <row r="395" s="27" customFormat="1" x14ac:dyDescent="0.2"/>
    <row r="396" s="27" customFormat="1" x14ac:dyDescent="0.2"/>
    <row r="397" s="27" customFormat="1" x14ac:dyDescent="0.2"/>
    <row r="398" s="27" customFormat="1" x14ac:dyDescent="0.2"/>
    <row r="399" s="27" customFormat="1" x14ac:dyDescent="0.2"/>
    <row r="400" s="27" customFormat="1" x14ac:dyDescent="0.2"/>
    <row r="401" s="27" customFormat="1" x14ac:dyDescent="0.2"/>
    <row r="402" s="27" customFormat="1" x14ac:dyDescent="0.2"/>
    <row r="403" s="27" customFormat="1" x14ac:dyDescent="0.2"/>
    <row r="404" s="27" customFormat="1" x14ac:dyDescent="0.2"/>
    <row r="405" s="27" customFormat="1" x14ac:dyDescent="0.2"/>
    <row r="406" s="27" customFormat="1" x14ac:dyDescent="0.2"/>
    <row r="407" s="27" customFormat="1" x14ac:dyDescent="0.2"/>
    <row r="408" s="27" customFormat="1" x14ac:dyDescent="0.2"/>
    <row r="409" s="27" customFormat="1" x14ac:dyDescent="0.2"/>
    <row r="410" s="27" customFormat="1" x14ac:dyDescent="0.2"/>
    <row r="411" s="27" customFormat="1" x14ac:dyDescent="0.2"/>
    <row r="412" s="27" customFormat="1" x14ac:dyDescent="0.2"/>
    <row r="413" s="27" customFormat="1" x14ac:dyDescent="0.2"/>
    <row r="414" s="27" customFormat="1" x14ac:dyDescent="0.2"/>
    <row r="415" s="27" customFormat="1" x14ac:dyDescent="0.2"/>
    <row r="416" s="27" customFormat="1" x14ac:dyDescent="0.2"/>
    <row r="417" s="27" customFormat="1" x14ac:dyDescent="0.2"/>
    <row r="418" s="27" customFormat="1" x14ac:dyDescent="0.2"/>
    <row r="419" s="27" customFormat="1" x14ac:dyDescent="0.2"/>
    <row r="420" s="27" customFormat="1" x14ac:dyDescent="0.2"/>
    <row r="421" s="27" customFormat="1" x14ac:dyDescent="0.2"/>
    <row r="422" s="27" customFormat="1" x14ac:dyDescent="0.2"/>
    <row r="423" s="27" customFormat="1" x14ac:dyDescent="0.2"/>
    <row r="424" s="27" customFormat="1" x14ac:dyDescent="0.2"/>
    <row r="425" s="27" customFormat="1" x14ac:dyDescent="0.2"/>
    <row r="426" s="27" customFormat="1" x14ac:dyDescent="0.2"/>
    <row r="427" s="27" customFormat="1" x14ac:dyDescent="0.2"/>
    <row r="428" s="27" customFormat="1" x14ac:dyDescent="0.2"/>
    <row r="429" s="27" customFormat="1" x14ac:dyDescent="0.2"/>
    <row r="430" s="27" customFormat="1" x14ac:dyDescent="0.2"/>
    <row r="431" s="27" customFormat="1" x14ac:dyDescent="0.2"/>
    <row r="432" s="27" customFormat="1" x14ac:dyDescent="0.2"/>
    <row r="433" s="27" customFormat="1" x14ac:dyDescent="0.2"/>
    <row r="434" s="27" customFormat="1" x14ac:dyDescent="0.2"/>
    <row r="435" s="27" customFormat="1" x14ac:dyDescent="0.2"/>
    <row r="436" s="27" customFormat="1" x14ac:dyDescent="0.2"/>
    <row r="437" s="27" customFormat="1" x14ac:dyDescent="0.2"/>
    <row r="438" s="27" customFormat="1" x14ac:dyDescent="0.2"/>
  </sheetData>
  <mergeCells count="10">
    <mergeCell ref="A14:C14"/>
    <mergeCell ref="A1:F1"/>
    <mergeCell ref="A2:F2"/>
    <mergeCell ref="A3:F3"/>
    <mergeCell ref="A4:A5"/>
    <mergeCell ref="B4:B5"/>
    <mergeCell ref="C4:C5"/>
    <mergeCell ref="D4:D5"/>
    <mergeCell ref="E4:E5"/>
    <mergeCell ref="F4:F5"/>
  </mergeCells>
  <pageMargins left="0.94291338599999996" right="0.20866141699999999" top="1.2480314960000001" bottom="0.35433070866141703" header="0.31496062992126" footer="0.31496062992126"/>
  <pageSetup paperSize="9" scale="56" orientation="portrait" r:id="rId1"/>
  <headerFooter>
    <oddHeader xml:space="preserve">&amp;R&amp;"Arial,Bold"&amp;14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445"/>
  <sheetViews>
    <sheetView workbookViewId="0">
      <selection sqref="A1:H1"/>
    </sheetView>
  </sheetViews>
  <sheetFormatPr defaultColWidth="8.7109375" defaultRowHeight="12.75" x14ac:dyDescent="0.2"/>
  <cols>
    <col min="1" max="1" width="4.28515625" style="2" customWidth="1"/>
    <col min="2" max="2" width="52.42578125" style="3" customWidth="1"/>
    <col min="3" max="4" width="8.7109375" style="5" customWidth="1"/>
    <col min="5" max="5" width="14.7109375" style="1" customWidth="1"/>
    <col min="6" max="6" width="13.140625" style="1" customWidth="1"/>
    <col min="7" max="7" width="14.42578125" style="1" customWidth="1"/>
    <col min="8" max="8" width="20.7109375" style="1" customWidth="1"/>
    <col min="9" max="9" width="16" style="1" customWidth="1"/>
    <col min="10" max="10" width="12.28515625" style="1" bestFit="1" customWidth="1"/>
    <col min="11" max="11" width="9.140625" style="1" bestFit="1" customWidth="1"/>
    <col min="12" max="12" width="13.5703125" style="1" bestFit="1" customWidth="1"/>
    <col min="13" max="13" width="13.28515625" style="1" customWidth="1"/>
    <col min="14" max="14" width="19.42578125" style="1" customWidth="1"/>
    <col min="15" max="15" width="22.42578125" style="1" customWidth="1"/>
    <col min="16" max="17" width="8.7109375" style="1"/>
    <col min="18" max="18" width="18" style="1" customWidth="1"/>
    <col min="19" max="16384" width="8.7109375" style="1"/>
  </cols>
  <sheetData>
    <row r="1" spans="1:12" s="174" customFormat="1" ht="56.25" customHeight="1" thickTop="1" x14ac:dyDescent="0.2">
      <c r="A1" s="745" t="str">
        <f>Foundation!A1</f>
        <v>SCHOOL &amp; SKILL CENTER AT BAIKER BALOCHISTAN</v>
      </c>
      <c r="B1" s="746"/>
      <c r="C1" s="746"/>
      <c r="D1" s="746"/>
      <c r="E1" s="746"/>
      <c r="F1" s="746"/>
      <c r="G1" s="746"/>
      <c r="H1" s="747"/>
    </row>
    <row r="2" spans="1:12" s="174" customFormat="1" ht="18" customHeight="1" x14ac:dyDescent="0.2">
      <c r="A2" s="690" t="s">
        <v>233</v>
      </c>
      <c r="B2" s="691"/>
      <c r="C2" s="691"/>
      <c r="D2" s="691"/>
      <c r="E2" s="691"/>
      <c r="F2" s="691"/>
      <c r="G2" s="691"/>
      <c r="H2" s="692"/>
    </row>
    <row r="3" spans="1:12" s="174" customFormat="1" ht="20.25" customHeight="1" x14ac:dyDescent="0.2">
      <c r="A3" s="743" t="s">
        <v>0</v>
      </c>
      <c r="B3" s="695" t="s">
        <v>1</v>
      </c>
      <c r="C3" s="436"/>
      <c r="D3" s="744" t="s">
        <v>2</v>
      </c>
      <c r="E3" s="744"/>
      <c r="F3" s="744"/>
      <c r="G3" s="744"/>
      <c r="H3" s="699" t="s">
        <v>3</v>
      </c>
    </row>
    <row r="4" spans="1:12" s="174" customFormat="1" ht="24.75" customHeight="1" x14ac:dyDescent="0.2">
      <c r="A4" s="743"/>
      <c r="B4" s="695"/>
      <c r="C4" s="437" t="s">
        <v>5</v>
      </c>
      <c r="D4" s="437" t="s">
        <v>4</v>
      </c>
      <c r="E4" s="445" t="s">
        <v>8</v>
      </c>
      <c r="F4" s="445" t="s">
        <v>7</v>
      </c>
      <c r="G4" s="445" t="s">
        <v>6</v>
      </c>
      <c r="H4" s="699"/>
    </row>
    <row r="5" spans="1:12" s="314" customFormat="1" ht="35.25" customHeight="1" x14ac:dyDescent="0.25">
      <c r="A5" s="391"/>
      <c r="B5" s="431" t="s">
        <v>234</v>
      </c>
      <c r="C5" s="393"/>
      <c r="D5" s="393"/>
      <c r="E5" s="313"/>
      <c r="F5" s="313"/>
      <c r="G5" s="313"/>
      <c r="H5" s="394"/>
    </row>
    <row r="6" spans="1:12" s="314" customFormat="1" ht="35.25" customHeight="1" x14ac:dyDescent="0.25">
      <c r="A6" s="391">
        <v>1</v>
      </c>
      <c r="B6" s="431" t="s">
        <v>449</v>
      </c>
      <c r="C6" s="393"/>
      <c r="D6" s="393"/>
      <c r="E6" s="313"/>
      <c r="F6" s="313"/>
      <c r="G6" s="313"/>
      <c r="H6" s="394"/>
    </row>
    <row r="7" spans="1:12" s="314" customFormat="1" ht="35.25" customHeight="1" x14ac:dyDescent="0.25">
      <c r="A7" s="391"/>
      <c r="B7" s="432" t="s">
        <v>454</v>
      </c>
      <c r="C7" s="181" t="s">
        <v>9</v>
      </c>
      <c r="D7" s="181"/>
      <c r="E7" s="395"/>
      <c r="F7" s="199"/>
      <c r="G7" s="199">
        <v>4</v>
      </c>
      <c r="H7" s="184">
        <f>D7*E7*G7</f>
        <v>0</v>
      </c>
      <c r="I7" s="150">
        <v>104.53</v>
      </c>
      <c r="J7" s="150" t="s">
        <v>285</v>
      </c>
    </row>
    <row r="8" spans="1:12" s="314" customFormat="1" ht="36" customHeight="1" x14ac:dyDescent="0.25">
      <c r="A8" s="391"/>
      <c r="B8" s="172"/>
      <c r="C8" s="181"/>
      <c r="D8" s="181"/>
      <c r="E8" s="170"/>
      <c r="F8" s="199"/>
      <c r="G8" s="199"/>
      <c r="H8" s="184"/>
      <c r="I8" s="150">
        <v>56.84</v>
      </c>
      <c r="J8" s="150" t="s">
        <v>286</v>
      </c>
    </row>
    <row r="9" spans="1:12" s="314" customFormat="1" ht="23.25" x14ac:dyDescent="0.35">
      <c r="A9" s="185"/>
      <c r="B9" s="163"/>
      <c r="C9" s="186"/>
      <c r="D9" s="186"/>
      <c r="E9" s="686" t="s">
        <v>10</v>
      </c>
      <c r="F9" s="686"/>
      <c r="G9" s="686"/>
      <c r="H9" s="187">
        <f>SUM(H7:H8)</f>
        <v>0</v>
      </c>
      <c r="I9" s="150">
        <v>32.479999999999997</v>
      </c>
      <c r="J9" s="150" t="s">
        <v>286</v>
      </c>
    </row>
    <row r="10" spans="1:12" s="314" customFormat="1" ht="35.25" customHeight="1" x14ac:dyDescent="0.25">
      <c r="A10" s="391">
        <v>5</v>
      </c>
      <c r="B10" s="392" t="s">
        <v>179</v>
      </c>
      <c r="C10" s="393"/>
      <c r="D10" s="393"/>
      <c r="E10" s="313"/>
      <c r="F10" s="313"/>
      <c r="G10" s="313"/>
      <c r="H10" s="394"/>
      <c r="I10" s="150">
        <v>153.26</v>
      </c>
      <c r="J10" s="150" t="s">
        <v>287</v>
      </c>
    </row>
    <row r="11" spans="1:12" s="314" customFormat="1" ht="35.25" customHeight="1" x14ac:dyDescent="0.25">
      <c r="A11" s="391"/>
      <c r="B11" s="172" t="s">
        <v>283</v>
      </c>
      <c r="C11" s="181" t="s">
        <v>9</v>
      </c>
      <c r="D11" s="181"/>
      <c r="E11" s="395"/>
      <c r="F11" s="199"/>
      <c r="G11" s="199">
        <v>2</v>
      </c>
      <c r="H11" s="184">
        <f>D11*E11*G11</f>
        <v>0</v>
      </c>
      <c r="I11" s="150">
        <v>26.31</v>
      </c>
      <c r="J11" s="150" t="s">
        <v>287</v>
      </c>
    </row>
    <row r="12" spans="1:12" s="314" customFormat="1" ht="36" customHeight="1" x14ac:dyDescent="0.25">
      <c r="A12" s="391"/>
      <c r="B12" s="172"/>
      <c r="C12" s="181"/>
      <c r="D12" s="181"/>
      <c r="E12" s="170"/>
      <c r="F12" s="183"/>
      <c r="G12" s="183"/>
      <c r="H12" s="184"/>
    </row>
    <row r="13" spans="1:12" s="314" customFormat="1" ht="23.25" x14ac:dyDescent="0.35">
      <c r="A13" s="185"/>
      <c r="B13" s="163"/>
      <c r="C13" s="186"/>
      <c r="D13" s="186"/>
      <c r="E13" s="686" t="s">
        <v>10</v>
      </c>
      <c r="F13" s="686"/>
      <c r="G13" s="686"/>
      <c r="H13" s="187">
        <f>SUM(H11:H12)</f>
        <v>0</v>
      </c>
    </row>
    <row r="14" spans="1:12" s="314" customFormat="1" ht="35.25" customHeight="1" x14ac:dyDescent="0.25">
      <c r="A14" s="391">
        <v>5</v>
      </c>
      <c r="B14" s="444" t="s">
        <v>25</v>
      </c>
      <c r="C14" s="393"/>
      <c r="D14" s="393"/>
      <c r="E14" s="313"/>
      <c r="F14" s="313"/>
      <c r="G14" s="313"/>
      <c r="H14" s="394"/>
    </row>
    <row r="15" spans="1:12" s="314" customFormat="1" ht="35.25" customHeight="1" x14ac:dyDescent="0.25">
      <c r="A15" s="391"/>
      <c r="B15" s="501" t="s">
        <v>493</v>
      </c>
      <c r="C15" s="181" t="s">
        <v>9</v>
      </c>
      <c r="D15" s="181">
        <v>1</v>
      </c>
      <c r="E15" s="395">
        <v>173</v>
      </c>
      <c r="F15" s="502">
        <v>3</v>
      </c>
      <c r="G15" s="502">
        <v>0.25</v>
      </c>
      <c r="H15" s="184">
        <f>D15*E15*G15</f>
        <v>43.25</v>
      </c>
    </row>
    <row r="16" spans="1:12" s="314" customFormat="1" ht="36" customHeight="1" x14ac:dyDescent="0.25">
      <c r="A16" s="350"/>
      <c r="B16" s="547" t="s">
        <v>533</v>
      </c>
      <c r="C16" s="181" t="s">
        <v>9</v>
      </c>
      <c r="D16" s="181">
        <v>1</v>
      </c>
      <c r="E16" s="395">
        <v>106</v>
      </c>
      <c r="F16" s="548"/>
      <c r="G16" s="548">
        <v>0.25</v>
      </c>
      <c r="H16" s="183">
        <f t="shared" ref="H16" si="0">D16*E16*G16</f>
        <v>26.5</v>
      </c>
      <c r="I16" s="312"/>
      <c r="J16" s="149"/>
      <c r="K16" s="313"/>
      <c r="L16" s="394"/>
    </row>
    <row r="17" spans="1:18" s="314" customFormat="1" ht="36" customHeight="1" x14ac:dyDescent="0.25">
      <c r="A17" s="391"/>
      <c r="B17" s="485"/>
      <c r="C17" s="181"/>
      <c r="D17" s="181"/>
      <c r="E17" s="395"/>
      <c r="F17" s="488"/>
      <c r="G17" s="488"/>
      <c r="H17" s="184"/>
    </row>
    <row r="18" spans="1:18" s="314" customFormat="1" ht="23.25" x14ac:dyDescent="0.35">
      <c r="A18" s="185"/>
      <c r="B18" s="163"/>
      <c r="C18" s="186"/>
      <c r="D18" s="186"/>
      <c r="E18" s="686" t="s">
        <v>10</v>
      </c>
      <c r="F18" s="686"/>
      <c r="G18" s="686"/>
      <c r="H18" s="187">
        <f>SUM(H15:H17)</f>
        <v>69.75</v>
      </c>
    </row>
    <row r="19" spans="1:18" s="314" customFormat="1" ht="35.25" customHeight="1" x14ac:dyDescent="0.25">
      <c r="A19" s="391">
        <v>5</v>
      </c>
      <c r="B19" s="392" t="s">
        <v>312</v>
      </c>
      <c r="C19" s="393"/>
      <c r="D19" s="393"/>
      <c r="E19" s="313"/>
      <c r="F19" s="313"/>
      <c r="G19" s="313"/>
      <c r="H19" s="394"/>
    </row>
    <row r="20" spans="1:18" s="314" customFormat="1" ht="35.25" customHeight="1" x14ac:dyDescent="0.25">
      <c r="A20" s="391"/>
      <c r="B20" s="547" t="s">
        <v>529</v>
      </c>
      <c r="C20" s="181" t="s">
        <v>9</v>
      </c>
      <c r="D20" s="181">
        <v>1</v>
      </c>
      <c r="E20" s="182">
        <v>173</v>
      </c>
      <c r="F20" s="183">
        <v>3</v>
      </c>
      <c r="G20" s="183">
        <v>0.75</v>
      </c>
      <c r="H20" s="184">
        <f>D20*E20*G20</f>
        <v>129.75</v>
      </c>
    </row>
    <row r="21" spans="1:18" s="314" customFormat="1" ht="36" customHeight="1" x14ac:dyDescent="0.25">
      <c r="A21" s="350"/>
      <c r="B21" s="547" t="s">
        <v>533</v>
      </c>
      <c r="C21" s="181" t="s">
        <v>9</v>
      </c>
      <c r="D21" s="181">
        <v>1</v>
      </c>
      <c r="E21" s="395">
        <v>106</v>
      </c>
      <c r="F21" s="548"/>
      <c r="G21" s="548">
        <v>0.75</v>
      </c>
      <c r="H21" s="183">
        <f t="shared" ref="H21" si="1">D21*E21*G21</f>
        <v>79.5</v>
      </c>
      <c r="I21" s="312"/>
      <c r="J21" s="149"/>
      <c r="K21" s="313"/>
      <c r="L21" s="394"/>
    </row>
    <row r="22" spans="1:18" s="314" customFormat="1" ht="35.25" customHeight="1" x14ac:dyDescent="0.25">
      <c r="A22" s="391"/>
      <c r="B22" s="491"/>
      <c r="C22" s="181"/>
      <c r="D22" s="181"/>
      <c r="E22" s="395"/>
      <c r="F22" s="498"/>
      <c r="G22" s="498"/>
      <c r="H22" s="184">
        <f>D22*E22*G22*F22</f>
        <v>0</v>
      </c>
    </row>
    <row r="23" spans="1:18" s="314" customFormat="1" ht="23.25" x14ac:dyDescent="0.35">
      <c r="A23" s="185"/>
      <c r="B23" s="163"/>
      <c r="C23" s="186"/>
      <c r="D23" s="186"/>
      <c r="E23" s="686" t="s">
        <v>10</v>
      </c>
      <c r="F23" s="686"/>
      <c r="G23" s="686"/>
      <c r="H23" s="187">
        <f>SUM(H20:H22)</f>
        <v>209.25</v>
      </c>
    </row>
    <row r="24" spans="1:18" s="314" customFormat="1" ht="35.25" customHeight="1" x14ac:dyDescent="0.25">
      <c r="A24" s="391">
        <v>5</v>
      </c>
      <c r="B24" s="392" t="s">
        <v>225</v>
      </c>
      <c r="C24" s="393"/>
      <c r="D24" s="393"/>
      <c r="E24" s="313"/>
      <c r="F24" s="313"/>
      <c r="G24" s="313"/>
      <c r="H24" s="394"/>
    </row>
    <row r="25" spans="1:18" s="314" customFormat="1" ht="35.25" customHeight="1" x14ac:dyDescent="0.25">
      <c r="A25" s="391"/>
      <c r="B25" s="172"/>
      <c r="C25" s="181"/>
      <c r="D25" s="181"/>
      <c r="E25" s="182"/>
      <c r="F25" s="183"/>
      <c r="G25" s="183"/>
      <c r="H25" s="184"/>
      <c r="R25" s="364"/>
    </row>
    <row r="26" spans="1:18" s="314" customFormat="1" ht="35.25" customHeight="1" x14ac:dyDescent="0.25">
      <c r="A26" s="391"/>
      <c r="B26" s="172" t="s">
        <v>529</v>
      </c>
      <c r="C26" s="181" t="s">
        <v>18</v>
      </c>
      <c r="D26" s="181"/>
      <c r="E26" s="182"/>
      <c r="F26" s="183"/>
      <c r="G26" s="183"/>
      <c r="H26" s="184">
        <f t="shared" ref="H26" si="2">D26*E26*G26</f>
        <v>0</v>
      </c>
      <c r="R26" s="364">
        <v>72.83</v>
      </c>
    </row>
    <row r="27" spans="1:18" s="314" customFormat="1" ht="23.25" x14ac:dyDescent="0.35">
      <c r="A27" s="185"/>
      <c r="B27" s="163"/>
      <c r="C27" s="186"/>
      <c r="D27" s="186"/>
      <c r="E27" s="686" t="s">
        <v>26</v>
      </c>
      <c r="F27" s="686"/>
      <c r="G27" s="686"/>
      <c r="H27" s="187">
        <f>SUM(H26:H26)</f>
        <v>0</v>
      </c>
    </row>
    <row r="28" spans="1:18" s="314" customFormat="1" ht="35.25" customHeight="1" x14ac:dyDescent="0.25">
      <c r="A28" s="391">
        <v>6</v>
      </c>
      <c r="B28" s="392" t="s">
        <v>202</v>
      </c>
      <c r="C28" s="393"/>
      <c r="D28" s="393"/>
      <c r="E28" s="313"/>
      <c r="F28" s="313"/>
      <c r="G28" s="313"/>
      <c r="H28" s="394"/>
      <c r="I28" s="396" t="s">
        <v>303</v>
      </c>
    </row>
    <row r="29" spans="1:18" s="314" customFormat="1" ht="35.25" customHeight="1" x14ac:dyDescent="0.25">
      <c r="A29" s="391"/>
      <c r="B29" s="544" t="s">
        <v>530</v>
      </c>
      <c r="C29" s="181" t="s">
        <v>9</v>
      </c>
      <c r="D29" s="181">
        <v>1</v>
      </c>
      <c r="E29" s="182">
        <v>173</v>
      </c>
      <c r="F29" s="183">
        <v>1</v>
      </c>
      <c r="G29" s="183">
        <v>6</v>
      </c>
      <c r="H29" s="184">
        <f>D29*E29*G29*F29</f>
        <v>1038</v>
      </c>
      <c r="I29" s="314">
        <f>E29*G29</f>
        <v>1038</v>
      </c>
      <c r="R29" s="364">
        <v>72.83</v>
      </c>
    </row>
    <row r="30" spans="1:18" s="314" customFormat="1" ht="35.25" customHeight="1" x14ac:dyDescent="0.25">
      <c r="A30" s="391"/>
      <c r="B30" s="544" t="s">
        <v>531</v>
      </c>
      <c r="C30" s="181" t="s">
        <v>9</v>
      </c>
      <c r="D30" s="181">
        <v>1</v>
      </c>
      <c r="E30" s="182">
        <v>173</v>
      </c>
      <c r="F30" s="183">
        <v>0.75</v>
      </c>
      <c r="G30" s="183">
        <v>5.75</v>
      </c>
      <c r="H30" s="184">
        <f>D30*E30*G30*F30</f>
        <v>746.0625</v>
      </c>
      <c r="I30" s="314">
        <f t="shared" ref="I30:I31" si="3">E30*G30</f>
        <v>994.75</v>
      </c>
      <c r="R30" s="364">
        <v>72.83</v>
      </c>
    </row>
    <row r="31" spans="1:18" s="314" customFormat="1" ht="35.25" customHeight="1" x14ac:dyDescent="0.25">
      <c r="A31" s="391"/>
      <c r="B31" s="544" t="s">
        <v>532</v>
      </c>
      <c r="C31" s="181" t="s">
        <v>9</v>
      </c>
      <c r="D31" s="181">
        <v>1</v>
      </c>
      <c r="E31" s="182">
        <v>78.33</v>
      </c>
      <c r="F31" s="183">
        <v>0.75</v>
      </c>
      <c r="G31" s="183">
        <v>5</v>
      </c>
      <c r="H31" s="184">
        <f>D31*E31*G31*F31</f>
        <v>293.73749999999995</v>
      </c>
      <c r="I31" s="314">
        <f t="shared" si="3"/>
        <v>391.65</v>
      </c>
      <c r="R31" s="364">
        <v>72.83</v>
      </c>
    </row>
    <row r="32" spans="1:18" s="314" customFormat="1" ht="35.25" customHeight="1" x14ac:dyDescent="0.25">
      <c r="A32" s="391"/>
      <c r="B32" s="512"/>
      <c r="C32" s="181"/>
      <c r="D32" s="181"/>
      <c r="E32" s="182"/>
      <c r="F32" s="183"/>
      <c r="G32" s="183"/>
      <c r="H32" s="184"/>
      <c r="R32" s="364"/>
    </row>
    <row r="33" spans="1:18" s="314" customFormat="1" ht="36" customHeight="1" x14ac:dyDescent="0.35">
      <c r="A33" s="185"/>
      <c r="B33" s="163"/>
      <c r="C33" s="186"/>
      <c r="D33" s="186"/>
      <c r="E33" s="686" t="s">
        <v>10</v>
      </c>
      <c r="F33" s="686"/>
      <c r="G33" s="686"/>
      <c r="H33" s="187">
        <f>SUM(H29:H32)</f>
        <v>2077.8000000000002</v>
      </c>
      <c r="I33" s="397">
        <f>SUM(I29:I31)</f>
        <v>2424.4</v>
      </c>
    </row>
    <row r="34" spans="1:18" s="314" customFormat="1" ht="35.25" hidden="1" customHeight="1" x14ac:dyDescent="0.25">
      <c r="A34" s="391">
        <v>6</v>
      </c>
      <c r="B34" s="392" t="s">
        <v>202</v>
      </c>
      <c r="C34" s="393"/>
      <c r="D34" s="393"/>
      <c r="E34" s="313"/>
      <c r="F34" s="313"/>
      <c r="G34" s="313"/>
      <c r="H34" s="394"/>
      <c r="I34" s="396" t="s">
        <v>303</v>
      </c>
    </row>
    <row r="35" spans="1:18" s="314" customFormat="1" ht="35.25" hidden="1" customHeight="1" x14ac:dyDescent="0.25">
      <c r="A35" s="391"/>
      <c r="B35" s="423" t="s">
        <v>327</v>
      </c>
      <c r="C35" s="181" t="s">
        <v>18</v>
      </c>
      <c r="D35" s="181"/>
      <c r="E35" s="182"/>
      <c r="F35" s="183">
        <v>0.75</v>
      </c>
      <c r="G35" s="183">
        <v>14</v>
      </c>
      <c r="H35" s="184">
        <f>D35*E35*F35*G35</f>
        <v>0</v>
      </c>
      <c r="I35" s="314">
        <f>E35*G35</f>
        <v>0</v>
      </c>
      <c r="R35" s="364">
        <v>72.83</v>
      </c>
    </row>
    <row r="36" spans="1:18" s="314" customFormat="1" ht="36" hidden="1" customHeight="1" x14ac:dyDescent="0.35">
      <c r="A36" s="185"/>
      <c r="B36" s="163"/>
      <c r="C36" s="186"/>
      <c r="D36" s="186"/>
      <c r="E36" s="686" t="s">
        <v>10</v>
      </c>
      <c r="F36" s="686"/>
      <c r="G36" s="686"/>
      <c r="H36" s="187">
        <f>SUM(H35)</f>
        <v>0</v>
      </c>
      <c r="I36" s="397">
        <f>SUM(I35)</f>
        <v>0</v>
      </c>
    </row>
    <row r="37" spans="1:18" s="314" customFormat="1" ht="36" customHeight="1" x14ac:dyDescent="0.25">
      <c r="A37" s="391">
        <v>6</v>
      </c>
      <c r="B37" s="392" t="s">
        <v>288</v>
      </c>
      <c r="C37" s="393" t="s">
        <v>222</v>
      </c>
      <c r="D37" s="393"/>
      <c r="E37" s="313"/>
      <c r="F37" s="313"/>
      <c r="G37" s="313"/>
      <c r="H37" s="394"/>
    </row>
    <row r="38" spans="1:18" s="314" customFormat="1" ht="36" customHeight="1" x14ac:dyDescent="0.25">
      <c r="A38" s="391"/>
      <c r="B38" s="172" t="s">
        <v>289</v>
      </c>
      <c r="C38" s="181" t="s">
        <v>214</v>
      </c>
      <c r="D38" s="181">
        <v>1</v>
      </c>
      <c r="E38" s="297">
        <f>E29+E31</f>
        <v>251.32999999999998</v>
      </c>
      <c r="F38" s="183"/>
      <c r="G38" s="183"/>
      <c r="H38" s="184">
        <f>D38*E38</f>
        <v>251.32999999999998</v>
      </c>
    </row>
    <row r="39" spans="1:18" s="314" customFormat="1" ht="35.25" customHeight="1" x14ac:dyDescent="0.35">
      <c r="A39" s="185"/>
      <c r="B39" s="163"/>
      <c r="C39" s="186"/>
      <c r="D39" s="186"/>
      <c r="E39" s="686" t="s">
        <v>300</v>
      </c>
      <c r="F39" s="686"/>
      <c r="G39" s="686"/>
      <c r="H39" s="187">
        <f>SUM(H38:H38)</f>
        <v>251.32999999999998</v>
      </c>
      <c r="I39" s="398"/>
      <c r="J39" s="398"/>
      <c r="K39" s="398"/>
      <c r="L39" s="398"/>
      <c r="M39" s="398"/>
    </row>
    <row r="40" spans="1:18" s="314" customFormat="1" ht="35.25" customHeight="1" x14ac:dyDescent="0.25">
      <c r="A40" s="391">
        <v>3</v>
      </c>
      <c r="B40" s="392" t="s">
        <v>178</v>
      </c>
      <c r="C40" s="393"/>
      <c r="D40" s="393"/>
      <c r="E40" s="313"/>
      <c r="F40" s="313"/>
      <c r="G40" s="313"/>
      <c r="H40" s="394"/>
    </row>
    <row r="41" spans="1:18" s="314" customFormat="1" ht="35.25" customHeight="1" x14ac:dyDescent="0.25">
      <c r="A41" s="391"/>
      <c r="B41" s="173" t="s">
        <v>49</v>
      </c>
      <c r="C41" s="393"/>
      <c r="D41" s="393"/>
      <c r="E41" s="313"/>
      <c r="F41" s="313"/>
      <c r="G41" s="313"/>
      <c r="H41" s="394"/>
    </row>
    <row r="42" spans="1:18" s="314" customFormat="1" ht="35.25" customHeight="1" x14ac:dyDescent="0.25">
      <c r="A42" s="391"/>
      <c r="B42" s="172" t="s">
        <v>283</v>
      </c>
      <c r="C42" s="181" t="s">
        <v>18</v>
      </c>
      <c r="D42" s="181"/>
      <c r="E42" s="395"/>
      <c r="F42" s="199"/>
      <c r="G42" s="199"/>
      <c r="H42" s="184">
        <f>D42*E42</f>
        <v>0</v>
      </c>
    </row>
    <row r="43" spans="1:18" s="314" customFormat="1" ht="36" customHeight="1" x14ac:dyDescent="0.35">
      <c r="A43" s="185"/>
      <c r="B43" s="163"/>
      <c r="C43" s="186"/>
      <c r="D43" s="186"/>
      <c r="E43" s="686" t="s">
        <v>26</v>
      </c>
      <c r="F43" s="686"/>
      <c r="G43" s="686"/>
      <c r="H43" s="187">
        <f>SUM(H42:H42)</f>
        <v>0</v>
      </c>
    </row>
    <row r="44" spans="1:18" s="174" customFormat="1" x14ac:dyDescent="0.2">
      <c r="A44" s="188"/>
      <c r="B44" s="189"/>
      <c r="C44" s="190"/>
      <c r="D44" s="190"/>
    </row>
    <row r="45" spans="1:18" s="174" customFormat="1" x14ac:dyDescent="0.2">
      <c r="A45" s="188"/>
      <c r="B45" s="189"/>
      <c r="C45" s="190"/>
      <c r="D45" s="190"/>
    </row>
    <row r="46" spans="1:18" s="174" customFormat="1" x14ac:dyDescent="0.2">
      <c r="A46" s="188"/>
      <c r="B46" s="189"/>
      <c r="C46" s="190"/>
      <c r="D46" s="190"/>
    </row>
    <row r="47" spans="1:18" s="174" customFormat="1" x14ac:dyDescent="0.2">
      <c r="A47" s="188"/>
      <c r="B47" s="189"/>
      <c r="C47" s="190"/>
      <c r="D47" s="190"/>
    </row>
    <row r="48" spans="1:18" s="174" customFormat="1" x14ac:dyDescent="0.2">
      <c r="A48" s="188"/>
      <c r="B48" s="189"/>
      <c r="C48" s="190"/>
      <c r="D48" s="190"/>
    </row>
    <row r="49" spans="1:4" s="174" customFormat="1" x14ac:dyDescent="0.2">
      <c r="A49" s="188"/>
      <c r="B49" s="189"/>
      <c r="C49" s="190"/>
      <c r="D49" s="190"/>
    </row>
    <row r="50" spans="1:4" s="174" customFormat="1" x14ac:dyDescent="0.2">
      <c r="A50" s="188"/>
      <c r="B50" s="189"/>
      <c r="C50" s="190"/>
      <c r="D50" s="190"/>
    </row>
    <row r="51" spans="1:4" s="174" customFormat="1" x14ac:dyDescent="0.2">
      <c r="A51" s="188"/>
      <c r="B51" s="189"/>
      <c r="C51" s="190"/>
      <c r="D51" s="190"/>
    </row>
    <row r="52" spans="1:4" s="174" customFormat="1" x14ac:dyDescent="0.2">
      <c r="A52" s="188"/>
      <c r="B52" s="189"/>
      <c r="C52" s="190"/>
      <c r="D52" s="190"/>
    </row>
    <row r="53" spans="1:4" s="174" customFormat="1" x14ac:dyDescent="0.2">
      <c r="A53" s="188"/>
      <c r="B53" s="189"/>
      <c r="C53" s="190"/>
      <c r="D53" s="190"/>
    </row>
    <row r="54" spans="1:4" s="174" customFormat="1" x14ac:dyDescent="0.2">
      <c r="A54" s="188"/>
      <c r="B54" s="189"/>
      <c r="C54" s="190"/>
      <c r="D54" s="190"/>
    </row>
    <row r="55" spans="1:4" s="174" customFormat="1" x14ac:dyDescent="0.2">
      <c r="A55" s="188"/>
      <c r="B55" s="189"/>
      <c r="C55" s="190"/>
      <c r="D55" s="190"/>
    </row>
    <row r="56" spans="1:4" s="174" customFormat="1" x14ac:dyDescent="0.2">
      <c r="A56" s="188"/>
      <c r="B56" s="189"/>
      <c r="C56" s="190"/>
      <c r="D56" s="190"/>
    </row>
    <row r="57" spans="1:4" s="174" customFormat="1" x14ac:dyDescent="0.2">
      <c r="A57" s="188"/>
      <c r="B57" s="189"/>
      <c r="C57" s="190"/>
      <c r="D57" s="190"/>
    </row>
    <row r="58" spans="1:4" s="174" customFormat="1" x14ac:dyDescent="0.2">
      <c r="A58" s="188"/>
      <c r="B58" s="189"/>
      <c r="C58" s="190"/>
      <c r="D58" s="190"/>
    </row>
    <row r="59" spans="1:4" s="174" customFormat="1" x14ac:dyDescent="0.2">
      <c r="A59" s="188"/>
      <c r="B59" s="189"/>
      <c r="C59" s="190"/>
      <c r="D59" s="190"/>
    </row>
    <row r="60" spans="1:4" s="174" customFormat="1" x14ac:dyDescent="0.2">
      <c r="A60" s="188"/>
      <c r="B60" s="189"/>
      <c r="C60" s="190"/>
      <c r="D60" s="190"/>
    </row>
    <row r="61" spans="1:4" s="174" customFormat="1" x14ac:dyDescent="0.2">
      <c r="A61" s="188"/>
      <c r="B61" s="189"/>
      <c r="C61" s="190"/>
      <c r="D61" s="190"/>
    </row>
    <row r="62" spans="1:4" s="174" customFormat="1" x14ac:dyDescent="0.2">
      <c r="A62" s="188"/>
      <c r="B62" s="189"/>
      <c r="C62" s="190"/>
      <c r="D62" s="190"/>
    </row>
    <row r="63" spans="1:4" s="174" customFormat="1" x14ac:dyDescent="0.2">
      <c r="A63" s="188"/>
      <c r="B63" s="189"/>
      <c r="C63" s="190"/>
      <c r="D63" s="190"/>
    </row>
    <row r="64" spans="1:4" s="174" customFormat="1" x14ac:dyDescent="0.2">
      <c r="A64" s="188"/>
      <c r="B64" s="189"/>
      <c r="C64" s="190"/>
      <c r="D64" s="190"/>
    </row>
    <row r="65" spans="1:4" s="174" customFormat="1" x14ac:dyDescent="0.2">
      <c r="A65" s="188"/>
      <c r="B65" s="189"/>
      <c r="C65" s="190"/>
      <c r="D65" s="190"/>
    </row>
    <row r="66" spans="1:4" s="174" customFormat="1" x14ac:dyDescent="0.2">
      <c r="A66" s="188"/>
      <c r="B66" s="189"/>
      <c r="C66" s="190"/>
      <c r="D66" s="190"/>
    </row>
    <row r="67" spans="1:4" s="174" customFormat="1" x14ac:dyDescent="0.2">
      <c r="A67" s="188"/>
      <c r="B67" s="189"/>
      <c r="C67" s="190"/>
      <c r="D67" s="190"/>
    </row>
    <row r="68" spans="1:4" s="174" customFormat="1" x14ac:dyDescent="0.2">
      <c r="A68" s="188"/>
      <c r="B68" s="189"/>
      <c r="C68" s="190"/>
      <c r="D68" s="190"/>
    </row>
    <row r="69" spans="1:4" s="174" customFormat="1" x14ac:dyDescent="0.2">
      <c r="A69" s="188"/>
      <c r="B69" s="189"/>
      <c r="C69" s="190"/>
      <c r="D69" s="190"/>
    </row>
    <row r="70" spans="1:4" s="174" customFormat="1" x14ac:dyDescent="0.2">
      <c r="A70" s="188"/>
      <c r="B70" s="189"/>
      <c r="C70" s="190"/>
      <c r="D70" s="190"/>
    </row>
    <row r="71" spans="1:4" s="174" customFormat="1" x14ac:dyDescent="0.2">
      <c r="A71" s="188"/>
      <c r="B71" s="189"/>
      <c r="C71" s="190"/>
      <c r="D71" s="190"/>
    </row>
    <row r="72" spans="1:4" s="174" customFormat="1" x14ac:dyDescent="0.2">
      <c r="A72" s="188"/>
      <c r="B72" s="189"/>
      <c r="C72" s="190"/>
      <c r="D72" s="190"/>
    </row>
    <row r="73" spans="1:4" s="174" customFormat="1" x14ac:dyDescent="0.2">
      <c r="A73" s="188"/>
      <c r="B73" s="189"/>
      <c r="C73" s="190"/>
      <c r="D73" s="190"/>
    </row>
    <row r="74" spans="1:4" s="174" customFormat="1" x14ac:dyDescent="0.2">
      <c r="A74" s="188"/>
      <c r="B74" s="189"/>
      <c r="C74" s="190"/>
      <c r="D74" s="190"/>
    </row>
    <row r="75" spans="1:4" s="174" customFormat="1" x14ac:dyDescent="0.2">
      <c r="A75" s="188"/>
      <c r="B75" s="189"/>
      <c r="C75" s="190"/>
      <c r="D75" s="190"/>
    </row>
    <row r="76" spans="1:4" s="174" customFormat="1" x14ac:dyDescent="0.2">
      <c r="A76" s="188"/>
      <c r="B76" s="189"/>
      <c r="C76" s="190"/>
      <c r="D76" s="190"/>
    </row>
    <row r="77" spans="1:4" s="174" customFormat="1" x14ac:dyDescent="0.2">
      <c r="A77" s="188"/>
      <c r="B77" s="189"/>
      <c r="C77" s="190"/>
      <c r="D77" s="190"/>
    </row>
    <row r="78" spans="1:4" s="174" customFormat="1" x14ac:dyDescent="0.2">
      <c r="A78" s="188"/>
      <c r="B78" s="189"/>
      <c r="C78" s="190"/>
      <c r="D78" s="190"/>
    </row>
    <row r="79" spans="1:4" s="174" customFormat="1" x14ac:dyDescent="0.2">
      <c r="A79" s="188"/>
      <c r="B79" s="189"/>
      <c r="C79" s="190"/>
      <c r="D79" s="190"/>
    </row>
    <row r="80" spans="1:4" s="174" customFormat="1" x14ac:dyDescent="0.2">
      <c r="A80" s="188"/>
      <c r="B80" s="189"/>
      <c r="C80" s="190"/>
      <c r="D80" s="190"/>
    </row>
    <row r="81" spans="1:4" s="174" customFormat="1" x14ac:dyDescent="0.2">
      <c r="A81" s="188"/>
      <c r="B81" s="189"/>
      <c r="C81" s="190"/>
      <c r="D81" s="190"/>
    </row>
    <row r="82" spans="1:4" s="174" customFormat="1" x14ac:dyDescent="0.2">
      <c r="A82" s="188"/>
      <c r="B82" s="189"/>
      <c r="C82" s="190"/>
      <c r="D82" s="190"/>
    </row>
    <row r="83" spans="1:4" s="174" customFormat="1" x14ac:dyDescent="0.2">
      <c r="A83" s="188"/>
      <c r="B83" s="189"/>
      <c r="C83" s="190"/>
      <c r="D83" s="190"/>
    </row>
    <row r="84" spans="1:4" s="174" customFormat="1" x14ac:dyDescent="0.2">
      <c r="A84" s="188"/>
      <c r="B84" s="189"/>
      <c r="C84" s="190"/>
      <c r="D84" s="190"/>
    </row>
    <row r="85" spans="1:4" s="174" customFormat="1" x14ac:dyDescent="0.2">
      <c r="A85" s="188"/>
      <c r="B85" s="189"/>
      <c r="C85" s="190"/>
      <c r="D85" s="190"/>
    </row>
    <row r="86" spans="1:4" s="174" customFormat="1" x14ac:dyDescent="0.2">
      <c r="A86" s="188"/>
      <c r="B86" s="189"/>
      <c r="C86" s="190"/>
      <c r="D86" s="190"/>
    </row>
    <row r="87" spans="1:4" s="174" customFormat="1" x14ac:dyDescent="0.2">
      <c r="A87" s="188"/>
      <c r="B87" s="189"/>
      <c r="C87" s="190"/>
      <c r="D87" s="190"/>
    </row>
    <row r="88" spans="1:4" s="174" customFormat="1" x14ac:dyDescent="0.2">
      <c r="A88" s="188"/>
      <c r="B88" s="189"/>
      <c r="C88" s="190"/>
      <c r="D88" s="190"/>
    </row>
    <row r="89" spans="1:4" s="174" customFormat="1" x14ac:dyDescent="0.2">
      <c r="A89" s="188"/>
      <c r="B89" s="189"/>
      <c r="C89" s="190"/>
      <c r="D89" s="190"/>
    </row>
    <row r="90" spans="1:4" s="174" customFormat="1" x14ac:dyDescent="0.2">
      <c r="A90" s="188"/>
      <c r="B90" s="189"/>
      <c r="C90" s="190"/>
      <c r="D90" s="190"/>
    </row>
    <row r="91" spans="1:4" s="174" customFormat="1" x14ac:dyDescent="0.2">
      <c r="A91" s="188"/>
      <c r="B91" s="189"/>
      <c r="C91" s="190"/>
      <c r="D91" s="190"/>
    </row>
    <row r="92" spans="1:4" s="174" customFormat="1" x14ac:dyDescent="0.2">
      <c r="A92" s="188"/>
      <c r="B92" s="189"/>
      <c r="C92" s="190"/>
      <c r="D92" s="190"/>
    </row>
    <row r="93" spans="1:4" s="174" customFormat="1" x14ac:dyDescent="0.2">
      <c r="A93" s="188"/>
      <c r="B93" s="189"/>
      <c r="C93" s="190"/>
      <c r="D93" s="190"/>
    </row>
    <row r="94" spans="1:4" s="174" customFormat="1" x14ac:dyDescent="0.2">
      <c r="A94" s="188"/>
      <c r="B94" s="189"/>
      <c r="C94" s="190"/>
      <c r="D94" s="190"/>
    </row>
    <row r="95" spans="1:4" s="174" customFormat="1" x14ac:dyDescent="0.2">
      <c r="A95" s="188"/>
      <c r="B95" s="189"/>
      <c r="C95" s="190"/>
      <c r="D95" s="190"/>
    </row>
    <row r="96" spans="1:4" s="174" customFormat="1" x14ac:dyDescent="0.2">
      <c r="A96" s="188"/>
      <c r="B96" s="189"/>
      <c r="C96" s="190"/>
      <c r="D96" s="190"/>
    </row>
    <row r="97" spans="1:4" s="174" customFormat="1" x14ac:dyDescent="0.2">
      <c r="A97" s="188"/>
      <c r="B97" s="189"/>
      <c r="C97" s="190"/>
      <c r="D97" s="190"/>
    </row>
    <row r="98" spans="1:4" s="174" customFormat="1" x14ac:dyDescent="0.2">
      <c r="A98" s="188"/>
      <c r="B98" s="189"/>
      <c r="C98" s="190"/>
      <c r="D98" s="190"/>
    </row>
    <row r="99" spans="1:4" s="174" customFormat="1" x14ac:dyDescent="0.2">
      <c r="A99" s="188"/>
      <c r="B99" s="189"/>
      <c r="C99" s="190"/>
      <c r="D99" s="190"/>
    </row>
    <row r="100" spans="1:4" s="174" customFormat="1" x14ac:dyDescent="0.2">
      <c r="A100" s="188"/>
      <c r="B100" s="189"/>
      <c r="C100" s="190"/>
      <c r="D100" s="190"/>
    </row>
    <row r="101" spans="1:4" s="174" customFormat="1" x14ac:dyDescent="0.2">
      <c r="A101" s="188"/>
      <c r="B101" s="189"/>
      <c r="C101" s="190"/>
      <c r="D101" s="190"/>
    </row>
    <row r="102" spans="1:4" s="174" customFormat="1" x14ac:dyDescent="0.2">
      <c r="A102" s="188"/>
      <c r="B102" s="189"/>
      <c r="C102" s="190"/>
      <c r="D102" s="190"/>
    </row>
    <row r="103" spans="1:4" s="174" customFormat="1" x14ac:dyDescent="0.2">
      <c r="A103" s="188"/>
      <c r="B103" s="189"/>
      <c r="C103" s="190"/>
      <c r="D103" s="190"/>
    </row>
    <row r="104" spans="1:4" s="174" customFormat="1" x14ac:dyDescent="0.2">
      <c r="A104" s="188"/>
      <c r="B104" s="189"/>
      <c r="C104" s="190"/>
      <c r="D104" s="190"/>
    </row>
    <row r="105" spans="1:4" s="174" customFormat="1" x14ac:dyDescent="0.2">
      <c r="A105" s="188"/>
      <c r="B105" s="189"/>
      <c r="C105" s="190"/>
      <c r="D105" s="190"/>
    </row>
    <row r="106" spans="1:4" s="174" customFormat="1" x14ac:dyDescent="0.2">
      <c r="A106" s="188"/>
      <c r="B106" s="189"/>
      <c r="C106" s="190"/>
      <c r="D106" s="190"/>
    </row>
    <row r="107" spans="1:4" s="174" customFormat="1" x14ac:dyDescent="0.2">
      <c r="A107" s="188"/>
      <c r="B107" s="189"/>
      <c r="C107" s="190"/>
      <c r="D107" s="190"/>
    </row>
    <row r="108" spans="1:4" s="174" customFormat="1" x14ac:dyDescent="0.2">
      <c r="A108" s="188"/>
      <c r="B108" s="189"/>
      <c r="C108" s="190"/>
      <c r="D108" s="190"/>
    </row>
    <row r="109" spans="1:4" s="174" customFormat="1" x14ac:dyDescent="0.2">
      <c r="A109" s="188"/>
      <c r="B109" s="189"/>
      <c r="C109" s="190"/>
      <c r="D109" s="190"/>
    </row>
    <row r="110" spans="1:4" s="174" customFormat="1" x14ac:dyDescent="0.2">
      <c r="A110" s="188"/>
      <c r="B110" s="189"/>
      <c r="C110" s="190"/>
      <c r="D110" s="190"/>
    </row>
    <row r="111" spans="1:4" s="174" customFormat="1" x14ac:dyDescent="0.2">
      <c r="A111" s="188"/>
      <c r="B111" s="189"/>
      <c r="C111" s="190"/>
      <c r="D111" s="190"/>
    </row>
    <row r="112" spans="1:4" s="174" customFormat="1" x14ac:dyDescent="0.2">
      <c r="A112" s="188"/>
      <c r="B112" s="189"/>
      <c r="C112" s="190"/>
      <c r="D112" s="190"/>
    </row>
    <row r="113" spans="1:4" s="174" customFormat="1" x14ac:dyDescent="0.2">
      <c r="A113" s="188"/>
      <c r="B113" s="189"/>
      <c r="C113" s="190"/>
      <c r="D113" s="190"/>
    </row>
    <row r="114" spans="1:4" s="174" customFormat="1" x14ac:dyDescent="0.2">
      <c r="A114" s="188"/>
      <c r="B114" s="189"/>
      <c r="C114" s="190"/>
      <c r="D114" s="190"/>
    </row>
    <row r="115" spans="1:4" s="174" customFormat="1" x14ac:dyDescent="0.2">
      <c r="A115" s="188"/>
      <c r="B115" s="189"/>
      <c r="C115" s="190"/>
      <c r="D115" s="190"/>
    </row>
    <row r="116" spans="1:4" s="174" customFormat="1" x14ac:dyDescent="0.2">
      <c r="A116" s="188"/>
      <c r="B116" s="189"/>
      <c r="C116" s="190"/>
      <c r="D116" s="190"/>
    </row>
    <row r="117" spans="1:4" s="174" customFormat="1" x14ac:dyDescent="0.2">
      <c r="A117" s="188"/>
      <c r="B117" s="189"/>
      <c r="C117" s="190"/>
      <c r="D117" s="190"/>
    </row>
    <row r="118" spans="1:4" s="174" customFormat="1" x14ac:dyDescent="0.2">
      <c r="A118" s="188"/>
      <c r="B118" s="189"/>
      <c r="C118" s="190"/>
      <c r="D118" s="190"/>
    </row>
    <row r="119" spans="1:4" s="174" customFormat="1" x14ac:dyDescent="0.2">
      <c r="A119" s="188"/>
      <c r="B119" s="189"/>
      <c r="C119" s="190"/>
      <c r="D119" s="190"/>
    </row>
    <row r="120" spans="1:4" s="174" customFormat="1" x14ac:dyDescent="0.2">
      <c r="A120" s="188"/>
      <c r="B120" s="189"/>
      <c r="C120" s="190"/>
      <c r="D120" s="190"/>
    </row>
    <row r="121" spans="1:4" s="174" customFormat="1" x14ac:dyDescent="0.2">
      <c r="A121" s="188"/>
      <c r="B121" s="189"/>
      <c r="C121" s="190"/>
      <c r="D121" s="190"/>
    </row>
    <row r="122" spans="1:4" s="174" customFormat="1" x14ac:dyDescent="0.2">
      <c r="A122" s="188"/>
      <c r="B122" s="189"/>
      <c r="C122" s="190"/>
      <c r="D122" s="190"/>
    </row>
    <row r="123" spans="1:4" s="174" customFormat="1" x14ac:dyDescent="0.2">
      <c r="A123" s="188"/>
      <c r="B123" s="189"/>
      <c r="C123" s="190"/>
      <c r="D123" s="190"/>
    </row>
    <row r="124" spans="1:4" s="174" customFormat="1" x14ac:dyDescent="0.2">
      <c r="A124" s="188"/>
      <c r="B124" s="189"/>
      <c r="C124" s="190"/>
      <c r="D124" s="190"/>
    </row>
    <row r="125" spans="1:4" s="174" customFormat="1" x14ac:dyDescent="0.2">
      <c r="A125" s="188"/>
      <c r="B125" s="189"/>
      <c r="C125" s="190"/>
      <c r="D125" s="190"/>
    </row>
    <row r="126" spans="1:4" s="174" customFormat="1" x14ac:dyDescent="0.2">
      <c r="A126" s="188"/>
      <c r="B126" s="189"/>
      <c r="C126" s="190"/>
      <c r="D126" s="190"/>
    </row>
    <row r="127" spans="1:4" s="174" customFormat="1" x14ac:dyDescent="0.2">
      <c r="A127" s="188"/>
      <c r="B127" s="189"/>
      <c r="C127" s="190"/>
      <c r="D127" s="190"/>
    </row>
    <row r="128" spans="1:4" s="174" customFormat="1" x14ac:dyDescent="0.2">
      <c r="A128" s="188"/>
      <c r="B128" s="189"/>
      <c r="C128" s="190"/>
      <c r="D128" s="190"/>
    </row>
    <row r="129" spans="1:4" s="174" customFormat="1" x14ac:dyDescent="0.2">
      <c r="A129" s="188"/>
      <c r="B129" s="189"/>
      <c r="C129" s="190"/>
      <c r="D129" s="190"/>
    </row>
    <row r="130" spans="1:4" s="174" customFormat="1" x14ac:dyDescent="0.2">
      <c r="A130" s="188"/>
      <c r="B130" s="189"/>
      <c r="C130" s="190"/>
      <c r="D130" s="190"/>
    </row>
    <row r="131" spans="1:4" s="174" customFormat="1" x14ac:dyDescent="0.2">
      <c r="A131" s="188"/>
      <c r="B131" s="189"/>
      <c r="C131" s="190"/>
      <c r="D131" s="190"/>
    </row>
    <row r="132" spans="1:4" s="174" customFormat="1" x14ac:dyDescent="0.2">
      <c r="A132" s="188"/>
      <c r="B132" s="189"/>
      <c r="C132" s="190"/>
      <c r="D132" s="190"/>
    </row>
    <row r="133" spans="1:4" s="174" customFormat="1" x14ac:dyDescent="0.2">
      <c r="A133" s="188"/>
      <c r="B133" s="189"/>
      <c r="C133" s="190"/>
      <c r="D133" s="190"/>
    </row>
    <row r="134" spans="1:4" s="174" customFormat="1" x14ac:dyDescent="0.2">
      <c r="A134" s="188"/>
      <c r="B134" s="189"/>
      <c r="C134" s="190"/>
      <c r="D134" s="190"/>
    </row>
    <row r="135" spans="1:4" s="174" customFormat="1" x14ac:dyDescent="0.2">
      <c r="A135" s="188"/>
      <c r="B135" s="189"/>
      <c r="C135" s="190"/>
      <c r="D135" s="190"/>
    </row>
    <row r="136" spans="1:4" s="174" customFormat="1" x14ac:dyDescent="0.2">
      <c r="A136" s="188"/>
      <c r="B136" s="189"/>
      <c r="C136" s="190"/>
      <c r="D136" s="190"/>
    </row>
    <row r="137" spans="1:4" s="174" customFormat="1" x14ac:dyDescent="0.2">
      <c r="A137" s="188"/>
      <c r="B137" s="189"/>
      <c r="C137" s="190"/>
      <c r="D137" s="190"/>
    </row>
    <row r="138" spans="1:4" s="174" customFormat="1" x14ac:dyDescent="0.2">
      <c r="A138" s="188"/>
      <c r="B138" s="189"/>
      <c r="C138" s="190"/>
      <c r="D138" s="190"/>
    </row>
    <row r="139" spans="1:4" s="174" customFormat="1" x14ac:dyDescent="0.2">
      <c r="A139" s="188"/>
      <c r="B139" s="189"/>
      <c r="C139" s="190"/>
      <c r="D139" s="190"/>
    </row>
    <row r="140" spans="1:4" s="174" customFormat="1" x14ac:dyDescent="0.2">
      <c r="A140" s="188"/>
      <c r="B140" s="189"/>
      <c r="C140" s="190"/>
      <c r="D140" s="190"/>
    </row>
    <row r="141" spans="1:4" s="174" customFormat="1" x14ac:dyDescent="0.2">
      <c r="A141" s="188"/>
      <c r="B141" s="189"/>
      <c r="C141" s="190"/>
      <c r="D141" s="190"/>
    </row>
    <row r="142" spans="1:4" s="174" customFormat="1" x14ac:dyDescent="0.2">
      <c r="A142" s="188"/>
      <c r="B142" s="189"/>
      <c r="C142" s="190"/>
      <c r="D142" s="190"/>
    </row>
    <row r="143" spans="1:4" s="174" customFormat="1" x14ac:dyDescent="0.2">
      <c r="A143" s="188"/>
      <c r="B143" s="189"/>
      <c r="C143" s="190"/>
      <c r="D143" s="190"/>
    </row>
    <row r="144" spans="1:4" s="174" customFormat="1" x14ac:dyDescent="0.2">
      <c r="A144" s="188"/>
      <c r="B144" s="189"/>
      <c r="C144" s="190"/>
      <c r="D144" s="190"/>
    </row>
    <row r="145" spans="1:4" s="174" customFormat="1" x14ac:dyDescent="0.2">
      <c r="A145" s="188"/>
      <c r="B145" s="189"/>
      <c r="C145" s="190"/>
      <c r="D145" s="190"/>
    </row>
    <row r="146" spans="1:4" s="174" customFormat="1" x14ac:dyDescent="0.2">
      <c r="A146" s="188"/>
      <c r="B146" s="189"/>
      <c r="C146" s="190"/>
      <c r="D146" s="190"/>
    </row>
    <row r="147" spans="1:4" s="174" customFormat="1" x14ac:dyDescent="0.2">
      <c r="A147" s="188"/>
      <c r="B147" s="189"/>
      <c r="C147" s="190"/>
      <c r="D147" s="190"/>
    </row>
    <row r="148" spans="1:4" s="174" customFormat="1" x14ac:dyDescent="0.2">
      <c r="A148" s="188"/>
      <c r="B148" s="189"/>
      <c r="C148" s="190"/>
      <c r="D148" s="190"/>
    </row>
    <row r="149" spans="1:4" s="174" customFormat="1" x14ac:dyDescent="0.2">
      <c r="A149" s="188"/>
      <c r="B149" s="189"/>
      <c r="C149" s="190"/>
      <c r="D149" s="190"/>
    </row>
    <row r="150" spans="1:4" s="174" customFormat="1" x14ac:dyDescent="0.2">
      <c r="A150" s="188"/>
      <c r="B150" s="189"/>
      <c r="C150" s="190"/>
      <c r="D150" s="190"/>
    </row>
    <row r="151" spans="1:4" s="174" customFormat="1" x14ac:dyDescent="0.2">
      <c r="A151" s="188"/>
      <c r="B151" s="189"/>
      <c r="C151" s="190"/>
      <c r="D151" s="190"/>
    </row>
    <row r="152" spans="1:4" s="174" customFormat="1" x14ac:dyDescent="0.2">
      <c r="A152" s="188"/>
      <c r="B152" s="189"/>
      <c r="C152" s="190"/>
      <c r="D152" s="190"/>
    </row>
    <row r="153" spans="1:4" s="174" customFormat="1" x14ac:dyDescent="0.2">
      <c r="A153" s="188"/>
      <c r="B153" s="189"/>
      <c r="C153" s="190"/>
      <c r="D153" s="190"/>
    </row>
    <row r="154" spans="1:4" s="174" customFormat="1" x14ac:dyDescent="0.2">
      <c r="A154" s="188"/>
      <c r="B154" s="189"/>
      <c r="C154" s="190"/>
      <c r="D154" s="190"/>
    </row>
    <row r="155" spans="1:4" s="174" customFormat="1" x14ac:dyDescent="0.2">
      <c r="A155" s="188"/>
      <c r="B155" s="189"/>
      <c r="C155" s="190"/>
      <c r="D155" s="190"/>
    </row>
    <row r="156" spans="1:4" s="174" customFormat="1" x14ac:dyDescent="0.2">
      <c r="A156" s="188"/>
      <c r="B156" s="189"/>
      <c r="C156" s="190"/>
      <c r="D156" s="190"/>
    </row>
    <row r="157" spans="1:4" s="174" customFormat="1" x14ac:dyDescent="0.2">
      <c r="A157" s="188"/>
      <c r="B157" s="189"/>
      <c r="C157" s="190"/>
      <c r="D157" s="190"/>
    </row>
    <row r="158" spans="1:4" s="174" customFormat="1" x14ac:dyDescent="0.2">
      <c r="A158" s="188"/>
      <c r="B158" s="189"/>
      <c r="C158" s="190"/>
      <c r="D158" s="190"/>
    </row>
    <row r="159" spans="1:4" s="174" customFormat="1" x14ac:dyDescent="0.2">
      <c r="A159" s="188"/>
      <c r="B159" s="189"/>
      <c r="C159" s="190"/>
      <c r="D159" s="190"/>
    </row>
    <row r="160" spans="1:4" s="174" customFormat="1" x14ac:dyDescent="0.2">
      <c r="A160" s="188"/>
      <c r="B160" s="189"/>
      <c r="C160" s="190"/>
      <c r="D160" s="190"/>
    </row>
    <row r="161" spans="1:4" s="174" customFormat="1" x14ac:dyDescent="0.2">
      <c r="A161" s="188"/>
      <c r="B161" s="189"/>
      <c r="C161" s="190"/>
      <c r="D161" s="190"/>
    </row>
    <row r="162" spans="1:4" s="174" customFormat="1" x14ac:dyDescent="0.2">
      <c r="A162" s="188"/>
      <c r="B162" s="189"/>
      <c r="C162" s="190"/>
      <c r="D162" s="190"/>
    </row>
    <row r="163" spans="1:4" s="174" customFormat="1" x14ac:dyDescent="0.2">
      <c r="A163" s="188"/>
      <c r="B163" s="189"/>
      <c r="C163" s="190"/>
      <c r="D163" s="190"/>
    </row>
    <row r="164" spans="1:4" s="174" customFormat="1" x14ac:dyDescent="0.2">
      <c r="A164" s="188"/>
      <c r="B164" s="189"/>
      <c r="C164" s="190"/>
      <c r="D164" s="190"/>
    </row>
    <row r="165" spans="1:4" s="174" customFormat="1" x14ac:dyDescent="0.2">
      <c r="A165" s="188"/>
      <c r="B165" s="189"/>
      <c r="C165" s="190"/>
      <c r="D165" s="190"/>
    </row>
    <row r="166" spans="1:4" s="174" customFormat="1" x14ac:dyDescent="0.2">
      <c r="A166" s="188"/>
      <c r="B166" s="189"/>
      <c r="C166" s="190"/>
      <c r="D166" s="190"/>
    </row>
    <row r="167" spans="1:4" s="174" customFormat="1" x14ac:dyDescent="0.2">
      <c r="A167" s="188"/>
      <c r="B167" s="189"/>
      <c r="C167" s="190"/>
      <c r="D167" s="190"/>
    </row>
    <row r="168" spans="1:4" s="174" customFormat="1" x14ac:dyDescent="0.2">
      <c r="A168" s="188"/>
      <c r="B168" s="189"/>
      <c r="C168" s="190"/>
      <c r="D168" s="190"/>
    </row>
    <row r="169" spans="1:4" s="174" customFormat="1" x14ac:dyDescent="0.2">
      <c r="A169" s="188"/>
      <c r="B169" s="189"/>
      <c r="C169" s="190"/>
      <c r="D169" s="190"/>
    </row>
    <row r="170" spans="1:4" s="174" customFormat="1" x14ac:dyDescent="0.2">
      <c r="A170" s="188"/>
      <c r="B170" s="189"/>
      <c r="C170" s="190"/>
      <c r="D170" s="190"/>
    </row>
    <row r="171" spans="1:4" s="174" customFormat="1" x14ac:dyDescent="0.2">
      <c r="A171" s="188"/>
      <c r="B171" s="189"/>
      <c r="C171" s="190"/>
      <c r="D171" s="190"/>
    </row>
    <row r="172" spans="1:4" s="174" customFormat="1" x14ac:dyDescent="0.2">
      <c r="A172" s="188"/>
      <c r="B172" s="189"/>
      <c r="C172" s="190"/>
      <c r="D172" s="190"/>
    </row>
    <row r="173" spans="1:4" s="174" customFormat="1" x14ac:dyDescent="0.2">
      <c r="A173" s="188"/>
      <c r="B173" s="189"/>
      <c r="C173" s="190"/>
      <c r="D173" s="190"/>
    </row>
    <row r="174" spans="1:4" s="174" customFormat="1" x14ac:dyDescent="0.2">
      <c r="A174" s="188"/>
      <c r="B174" s="189"/>
      <c r="C174" s="190"/>
      <c r="D174" s="190"/>
    </row>
    <row r="175" spans="1:4" s="174" customFormat="1" x14ac:dyDescent="0.2">
      <c r="A175" s="188"/>
      <c r="B175" s="189"/>
      <c r="C175" s="190"/>
      <c r="D175" s="190"/>
    </row>
    <row r="176" spans="1:4" s="174" customFormat="1" x14ac:dyDescent="0.2">
      <c r="A176" s="188"/>
      <c r="B176" s="189"/>
      <c r="C176" s="190"/>
      <c r="D176" s="190"/>
    </row>
    <row r="177" spans="1:4" s="174" customFormat="1" x14ac:dyDescent="0.2">
      <c r="A177" s="188"/>
      <c r="B177" s="189"/>
      <c r="C177" s="190"/>
      <c r="D177" s="190"/>
    </row>
    <row r="178" spans="1:4" s="174" customFormat="1" x14ac:dyDescent="0.2">
      <c r="A178" s="188"/>
      <c r="B178" s="189"/>
      <c r="C178" s="190"/>
      <c r="D178" s="190"/>
    </row>
    <row r="179" spans="1:4" s="174" customFormat="1" x14ac:dyDescent="0.2">
      <c r="A179" s="188"/>
      <c r="B179" s="189"/>
      <c r="C179" s="190"/>
      <c r="D179" s="190"/>
    </row>
    <row r="180" spans="1:4" s="174" customFormat="1" x14ac:dyDescent="0.2">
      <c r="A180" s="188"/>
      <c r="B180" s="189"/>
      <c r="C180" s="190"/>
      <c r="D180" s="190"/>
    </row>
    <row r="181" spans="1:4" s="174" customFormat="1" x14ac:dyDescent="0.2">
      <c r="A181" s="188"/>
      <c r="B181" s="189"/>
      <c r="C181" s="190"/>
      <c r="D181" s="190"/>
    </row>
    <row r="182" spans="1:4" s="174" customFormat="1" x14ac:dyDescent="0.2">
      <c r="A182" s="188"/>
      <c r="B182" s="189"/>
      <c r="C182" s="190"/>
      <c r="D182" s="190"/>
    </row>
    <row r="183" spans="1:4" s="174" customFormat="1" x14ac:dyDescent="0.2">
      <c r="A183" s="188"/>
      <c r="B183" s="189"/>
      <c r="C183" s="190"/>
      <c r="D183" s="190"/>
    </row>
    <row r="184" spans="1:4" s="174" customFormat="1" x14ac:dyDescent="0.2">
      <c r="A184" s="188"/>
      <c r="B184" s="189"/>
      <c r="C184" s="190"/>
      <c r="D184" s="190"/>
    </row>
    <row r="185" spans="1:4" s="174" customFormat="1" x14ac:dyDescent="0.2">
      <c r="A185" s="188"/>
      <c r="B185" s="189"/>
      <c r="C185" s="190"/>
      <c r="D185" s="190"/>
    </row>
    <row r="186" spans="1:4" s="174" customFormat="1" x14ac:dyDescent="0.2">
      <c r="A186" s="188"/>
      <c r="B186" s="189"/>
      <c r="C186" s="190"/>
      <c r="D186" s="190"/>
    </row>
    <row r="187" spans="1:4" s="174" customFormat="1" x14ac:dyDescent="0.2">
      <c r="A187" s="188"/>
      <c r="B187" s="189"/>
      <c r="C187" s="190"/>
      <c r="D187" s="190"/>
    </row>
    <row r="188" spans="1:4" s="174" customFormat="1" x14ac:dyDescent="0.2">
      <c r="A188" s="188"/>
      <c r="B188" s="189"/>
      <c r="C188" s="190"/>
      <c r="D188" s="190"/>
    </row>
    <row r="189" spans="1:4" s="174" customFormat="1" x14ac:dyDescent="0.2">
      <c r="A189" s="188"/>
      <c r="B189" s="189"/>
      <c r="C189" s="190"/>
      <c r="D189" s="190"/>
    </row>
    <row r="190" spans="1:4" s="174" customFormat="1" x14ac:dyDescent="0.2">
      <c r="A190" s="188"/>
      <c r="B190" s="189"/>
      <c r="C190" s="190"/>
      <c r="D190" s="190"/>
    </row>
    <row r="191" spans="1:4" s="174" customFormat="1" x14ac:dyDescent="0.2">
      <c r="A191" s="188"/>
      <c r="B191" s="189"/>
      <c r="C191" s="190"/>
      <c r="D191" s="190"/>
    </row>
    <row r="192" spans="1:4" s="174" customFormat="1" x14ac:dyDescent="0.2">
      <c r="A192" s="188"/>
      <c r="B192" s="189"/>
      <c r="C192" s="190"/>
      <c r="D192" s="190"/>
    </row>
    <row r="193" spans="1:4" s="174" customFormat="1" x14ac:dyDescent="0.2">
      <c r="A193" s="188"/>
      <c r="B193" s="189"/>
      <c r="C193" s="190"/>
      <c r="D193" s="190"/>
    </row>
    <row r="194" spans="1:4" s="174" customFormat="1" x14ac:dyDescent="0.2">
      <c r="A194" s="188"/>
      <c r="B194" s="189"/>
      <c r="C194" s="190"/>
      <c r="D194" s="190"/>
    </row>
    <row r="195" spans="1:4" s="174" customFormat="1" x14ac:dyDescent="0.2">
      <c r="A195" s="188"/>
      <c r="B195" s="189"/>
      <c r="C195" s="190"/>
      <c r="D195" s="190"/>
    </row>
    <row r="196" spans="1:4" s="174" customFormat="1" x14ac:dyDescent="0.2">
      <c r="A196" s="188"/>
      <c r="B196" s="189"/>
      <c r="C196" s="190"/>
      <c r="D196" s="190"/>
    </row>
    <row r="197" spans="1:4" s="174" customFormat="1" x14ac:dyDescent="0.2">
      <c r="A197" s="188"/>
      <c r="B197" s="189"/>
      <c r="C197" s="190"/>
      <c r="D197" s="190"/>
    </row>
    <row r="198" spans="1:4" s="174" customFormat="1" x14ac:dyDescent="0.2">
      <c r="A198" s="188"/>
      <c r="B198" s="189"/>
      <c r="C198" s="190"/>
      <c r="D198" s="190"/>
    </row>
    <row r="199" spans="1:4" s="174" customFormat="1" x14ac:dyDescent="0.2">
      <c r="A199" s="188"/>
      <c r="B199" s="189"/>
      <c r="C199" s="190"/>
      <c r="D199" s="190"/>
    </row>
    <row r="200" spans="1:4" s="174" customFormat="1" x14ac:dyDescent="0.2">
      <c r="A200" s="188"/>
      <c r="B200" s="189"/>
      <c r="C200" s="190"/>
      <c r="D200" s="190"/>
    </row>
    <row r="201" spans="1:4" s="174" customFormat="1" x14ac:dyDescent="0.2">
      <c r="A201" s="188"/>
      <c r="B201" s="189"/>
      <c r="C201" s="190"/>
      <c r="D201" s="190"/>
    </row>
    <row r="202" spans="1:4" s="174" customFormat="1" x14ac:dyDescent="0.2">
      <c r="A202" s="188"/>
      <c r="B202" s="189"/>
      <c r="C202" s="190"/>
      <c r="D202" s="190"/>
    </row>
    <row r="203" spans="1:4" s="174" customFormat="1" x14ac:dyDescent="0.2">
      <c r="A203" s="188"/>
      <c r="B203" s="189"/>
      <c r="C203" s="190"/>
      <c r="D203" s="190"/>
    </row>
    <row r="204" spans="1:4" s="174" customFormat="1" x14ac:dyDescent="0.2">
      <c r="A204" s="188"/>
      <c r="B204" s="189"/>
      <c r="C204" s="190"/>
      <c r="D204" s="190"/>
    </row>
    <row r="205" spans="1:4" s="174" customFormat="1" x14ac:dyDescent="0.2">
      <c r="A205" s="188"/>
      <c r="B205" s="189"/>
      <c r="C205" s="190"/>
      <c r="D205" s="190"/>
    </row>
    <row r="206" spans="1:4" s="174" customFormat="1" x14ac:dyDescent="0.2">
      <c r="A206" s="188"/>
      <c r="B206" s="189"/>
      <c r="C206" s="190"/>
      <c r="D206" s="190"/>
    </row>
    <row r="207" spans="1:4" s="174" customFormat="1" x14ac:dyDescent="0.2">
      <c r="A207" s="188"/>
      <c r="B207" s="189"/>
      <c r="C207" s="190"/>
      <c r="D207" s="190"/>
    </row>
    <row r="208" spans="1:4" s="174" customFormat="1" x14ac:dyDescent="0.2">
      <c r="A208" s="188"/>
      <c r="B208" s="189"/>
      <c r="C208" s="190"/>
      <c r="D208" s="190"/>
    </row>
    <row r="209" spans="1:4" s="174" customFormat="1" x14ac:dyDescent="0.2">
      <c r="A209" s="188"/>
      <c r="B209" s="189"/>
      <c r="C209" s="190"/>
      <c r="D209" s="190"/>
    </row>
    <row r="210" spans="1:4" s="174" customFormat="1" x14ac:dyDescent="0.2">
      <c r="A210" s="188"/>
      <c r="B210" s="189"/>
      <c r="C210" s="190"/>
      <c r="D210" s="190"/>
    </row>
    <row r="211" spans="1:4" s="174" customFormat="1" x14ac:dyDescent="0.2">
      <c r="A211" s="188"/>
      <c r="B211" s="189"/>
      <c r="C211" s="190"/>
      <c r="D211" s="190"/>
    </row>
    <row r="212" spans="1:4" s="174" customFormat="1" x14ac:dyDescent="0.2">
      <c r="A212" s="188"/>
      <c r="B212" s="189"/>
      <c r="C212" s="190"/>
      <c r="D212" s="190"/>
    </row>
    <row r="213" spans="1:4" s="174" customFormat="1" x14ac:dyDescent="0.2">
      <c r="A213" s="188"/>
      <c r="B213" s="189"/>
      <c r="C213" s="190"/>
      <c r="D213" s="190"/>
    </row>
    <row r="214" spans="1:4" s="174" customFormat="1" x14ac:dyDescent="0.2">
      <c r="A214" s="188"/>
      <c r="B214" s="189"/>
      <c r="C214" s="190"/>
      <c r="D214" s="190"/>
    </row>
    <row r="215" spans="1:4" s="174" customFormat="1" x14ac:dyDescent="0.2">
      <c r="A215" s="188"/>
      <c r="B215" s="189"/>
      <c r="C215" s="190"/>
      <c r="D215" s="190"/>
    </row>
    <row r="216" spans="1:4" s="174" customFormat="1" x14ac:dyDescent="0.2">
      <c r="A216" s="188"/>
      <c r="B216" s="189"/>
      <c r="C216" s="190"/>
      <c r="D216" s="190"/>
    </row>
    <row r="217" spans="1:4" s="174" customFormat="1" x14ac:dyDescent="0.2">
      <c r="A217" s="188"/>
      <c r="B217" s="189"/>
      <c r="C217" s="190"/>
      <c r="D217" s="190"/>
    </row>
    <row r="218" spans="1:4" s="174" customFormat="1" x14ac:dyDescent="0.2">
      <c r="A218" s="188"/>
      <c r="B218" s="189"/>
      <c r="C218" s="190"/>
      <c r="D218" s="190"/>
    </row>
    <row r="219" spans="1:4" s="174" customFormat="1" x14ac:dyDescent="0.2">
      <c r="A219" s="188"/>
      <c r="B219" s="189"/>
      <c r="C219" s="190"/>
      <c r="D219" s="190"/>
    </row>
    <row r="220" spans="1:4" s="174" customFormat="1" x14ac:dyDescent="0.2">
      <c r="A220" s="188"/>
      <c r="B220" s="189"/>
      <c r="C220" s="190"/>
      <c r="D220" s="190"/>
    </row>
    <row r="221" spans="1:4" s="174" customFormat="1" x14ac:dyDescent="0.2">
      <c r="A221" s="188"/>
      <c r="B221" s="189"/>
      <c r="C221" s="190"/>
      <c r="D221" s="190"/>
    </row>
    <row r="222" spans="1:4" s="174" customFormat="1" x14ac:dyDescent="0.2">
      <c r="A222" s="188"/>
      <c r="B222" s="189"/>
      <c r="C222" s="190"/>
      <c r="D222" s="190"/>
    </row>
    <row r="223" spans="1:4" s="174" customFormat="1" x14ac:dyDescent="0.2">
      <c r="A223" s="188"/>
      <c r="B223" s="189"/>
      <c r="C223" s="190"/>
      <c r="D223" s="190"/>
    </row>
    <row r="224" spans="1:4" s="174" customFormat="1" x14ac:dyDescent="0.2">
      <c r="A224" s="188"/>
      <c r="B224" s="189"/>
      <c r="C224" s="190"/>
      <c r="D224" s="190"/>
    </row>
    <row r="225" spans="1:4" s="174" customFormat="1" x14ac:dyDescent="0.2">
      <c r="A225" s="188"/>
      <c r="B225" s="189"/>
      <c r="C225" s="190"/>
      <c r="D225" s="190"/>
    </row>
    <row r="226" spans="1:4" s="174" customFormat="1" x14ac:dyDescent="0.2">
      <c r="A226" s="188"/>
      <c r="B226" s="189"/>
      <c r="C226" s="190"/>
      <c r="D226" s="190"/>
    </row>
    <row r="227" spans="1:4" s="174" customFormat="1" x14ac:dyDescent="0.2">
      <c r="A227" s="188"/>
      <c r="B227" s="189"/>
      <c r="C227" s="190"/>
      <c r="D227" s="190"/>
    </row>
    <row r="228" spans="1:4" s="174" customFormat="1" x14ac:dyDescent="0.2">
      <c r="A228" s="188"/>
      <c r="B228" s="189"/>
      <c r="C228" s="190"/>
      <c r="D228" s="190"/>
    </row>
    <row r="229" spans="1:4" s="174" customFormat="1" x14ac:dyDescent="0.2">
      <c r="A229" s="188"/>
      <c r="B229" s="189"/>
      <c r="C229" s="190"/>
      <c r="D229" s="190"/>
    </row>
    <row r="230" spans="1:4" s="174" customFormat="1" x14ac:dyDescent="0.2">
      <c r="A230" s="188"/>
      <c r="B230" s="189"/>
      <c r="C230" s="190"/>
      <c r="D230" s="190"/>
    </row>
    <row r="231" spans="1:4" s="174" customFormat="1" x14ac:dyDescent="0.2">
      <c r="A231" s="188"/>
      <c r="B231" s="189"/>
      <c r="C231" s="190"/>
      <c r="D231" s="190"/>
    </row>
    <row r="232" spans="1:4" s="174" customFormat="1" x14ac:dyDescent="0.2">
      <c r="A232" s="188"/>
      <c r="B232" s="189"/>
      <c r="C232" s="190"/>
      <c r="D232" s="190"/>
    </row>
    <row r="233" spans="1:4" s="174" customFormat="1" x14ac:dyDescent="0.2">
      <c r="A233" s="188"/>
      <c r="B233" s="189"/>
      <c r="C233" s="190"/>
      <c r="D233" s="190"/>
    </row>
    <row r="234" spans="1:4" s="174" customFormat="1" x14ac:dyDescent="0.2">
      <c r="A234" s="188"/>
      <c r="B234" s="189"/>
      <c r="C234" s="190"/>
      <c r="D234" s="190"/>
    </row>
    <row r="235" spans="1:4" s="174" customFormat="1" x14ac:dyDescent="0.2">
      <c r="A235" s="188"/>
      <c r="B235" s="189"/>
      <c r="C235" s="190"/>
      <c r="D235" s="190"/>
    </row>
    <row r="236" spans="1:4" s="174" customFormat="1" x14ac:dyDescent="0.2">
      <c r="A236" s="188"/>
      <c r="B236" s="189"/>
      <c r="C236" s="190"/>
      <c r="D236" s="190"/>
    </row>
    <row r="237" spans="1:4" s="174" customFormat="1" x14ac:dyDescent="0.2">
      <c r="A237" s="188"/>
      <c r="B237" s="189"/>
      <c r="C237" s="190"/>
      <c r="D237" s="190"/>
    </row>
    <row r="238" spans="1:4" s="174" customFormat="1" x14ac:dyDescent="0.2">
      <c r="A238" s="188"/>
      <c r="B238" s="189"/>
      <c r="C238" s="190"/>
      <c r="D238" s="190"/>
    </row>
    <row r="239" spans="1:4" s="174" customFormat="1" x14ac:dyDescent="0.2">
      <c r="A239" s="188"/>
      <c r="B239" s="189"/>
      <c r="C239" s="190"/>
      <c r="D239" s="190"/>
    </row>
    <row r="240" spans="1:4" s="174" customFormat="1" x14ac:dyDescent="0.2">
      <c r="A240" s="188"/>
      <c r="B240" s="189"/>
      <c r="C240" s="190"/>
      <c r="D240" s="190"/>
    </row>
    <row r="241" spans="1:4" s="174" customFormat="1" x14ac:dyDescent="0.2">
      <c r="A241" s="188"/>
      <c r="B241" s="189"/>
      <c r="C241" s="190"/>
      <c r="D241" s="190"/>
    </row>
    <row r="242" spans="1:4" s="174" customFormat="1" x14ac:dyDescent="0.2">
      <c r="A242" s="188"/>
      <c r="B242" s="189"/>
      <c r="C242" s="190"/>
      <c r="D242" s="190"/>
    </row>
    <row r="243" spans="1:4" s="174" customFormat="1" x14ac:dyDescent="0.2">
      <c r="A243" s="188"/>
      <c r="B243" s="189"/>
      <c r="C243" s="190"/>
      <c r="D243" s="190"/>
    </row>
    <row r="244" spans="1:4" s="174" customFormat="1" x14ac:dyDescent="0.2">
      <c r="A244" s="188"/>
      <c r="B244" s="189"/>
      <c r="C244" s="190"/>
      <c r="D244" s="190"/>
    </row>
    <row r="245" spans="1:4" s="174" customFormat="1" x14ac:dyDescent="0.2">
      <c r="A245" s="188"/>
      <c r="B245" s="189"/>
      <c r="C245" s="190"/>
      <c r="D245" s="190"/>
    </row>
    <row r="246" spans="1:4" s="174" customFormat="1" x14ac:dyDescent="0.2">
      <c r="A246" s="188"/>
      <c r="B246" s="189"/>
      <c r="C246" s="190"/>
      <c r="D246" s="190"/>
    </row>
    <row r="247" spans="1:4" s="174" customFormat="1" x14ac:dyDescent="0.2">
      <c r="A247" s="188"/>
      <c r="B247" s="189"/>
      <c r="C247" s="190"/>
      <c r="D247" s="190"/>
    </row>
    <row r="248" spans="1:4" s="174" customFormat="1" x14ac:dyDescent="0.2">
      <c r="A248" s="188"/>
      <c r="B248" s="189"/>
      <c r="C248" s="190"/>
      <c r="D248" s="190"/>
    </row>
    <row r="249" spans="1:4" s="174" customFormat="1" x14ac:dyDescent="0.2">
      <c r="A249" s="188"/>
      <c r="B249" s="189"/>
      <c r="C249" s="190"/>
      <c r="D249" s="190"/>
    </row>
    <row r="250" spans="1:4" s="174" customFormat="1" x14ac:dyDescent="0.2">
      <c r="A250" s="188"/>
      <c r="B250" s="189"/>
      <c r="C250" s="190"/>
      <c r="D250" s="190"/>
    </row>
    <row r="251" spans="1:4" s="174" customFormat="1" x14ac:dyDescent="0.2">
      <c r="A251" s="188"/>
      <c r="B251" s="189"/>
      <c r="C251" s="190"/>
      <c r="D251" s="190"/>
    </row>
    <row r="252" spans="1:4" s="174" customFormat="1" x14ac:dyDescent="0.2">
      <c r="A252" s="188"/>
      <c r="B252" s="189"/>
      <c r="C252" s="190"/>
      <c r="D252" s="190"/>
    </row>
    <row r="253" spans="1:4" s="174" customFormat="1" x14ac:dyDescent="0.2">
      <c r="A253" s="188"/>
      <c r="B253" s="189"/>
      <c r="C253" s="190"/>
      <c r="D253" s="190"/>
    </row>
    <row r="254" spans="1:4" s="174" customFormat="1" x14ac:dyDescent="0.2">
      <c r="A254" s="188"/>
      <c r="B254" s="189"/>
      <c r="C254" s="190"/>
      <c r="D254" s="190"/>
    </row>
    <row r="255" spans="1:4" s="174" customFormat="1" x14ac:dyDescent="0.2">
      <c r="A255" s="188"/>
      <c r="B255" s="189"/>
      <c r="C255" s="190"/>
      <c r="D255" s="190"/>
    </row>
    <row r="256" spans="1:4" s="174" customFormat="1" x14ac:dyDescent="0.2">
      <c r="A256" s="188"/>
      <c r="B256" s="189"/>
      <c r="C256" s="190"/>
      <c r="D256" s="190"/>
    </row>
    <row r="257" spans="1:4" s="174" customFormat="1" x14ac:dyDescent="0.2">
      <c r="A257" s="188"/>
      <c r="B257" s="189"/>
      <c r="C257" s="190"/>
      <c r="D257" s="190"/>
    </row>
    <row r="258" spans="1:4" s="174" customFormat="1" x14ac:dyDescent="0.2">
      <c r="A258" s="188"/>
      <c r="B258" s="189"/>
      <c r="C258" s="190"/>
      <c r="D258" s="190"/>
    </row>
    <row r="259" spans="1:4" s="174" customFormat="1" x14ac:dyDescent="0.2">
      <c r="A259" s="188"/>
      <c r="B259" s="189"/>
      <c r="C259" s="190"/>
      <c r="D259" s="190"/>
    </row>
    <row r="260" spans="1:4" s="174" customFormat="1" x14ac:dyDescent="0.2">
      <c r="A260" s="188"/>
      <c r="B260" s="189"/>
      <c r="C260" s="190"/>
      <c r="D260" s="190"/>
    </row>
    <row r="261" spans="1:4" s="174" customFormat="1" x14ac:dyDescent="0.2">
      <c r="A261" s="188"/>
      <c r="B261" s="189"/>
      <c r="C261" s="190"/>
      <c r="D261" s="190"/>
    </row>
    <row r="262" spans="1:4" s="174" customFormat="1" x14ac:dyDescent="0.2">
      <c r="A262" s="188"/>
      <c r="B262" s="189"/>
      <c r="C262" s="190"/>
      <c r="D262" s="190"/>
    </row>
    <row r="263" spans="1:4" s="174" customFormat="1" x14ac:dyDescent="0.2">
      <c r="A263" s="188"/>
      <c r="B263" s="189"/>
      <c r="C263" s="190"/>
      <c r="D263" s="190"/>
    </row>
    <row r="264" spans="1:4" s="174" customFormat="1" x14ac:dyDescent="0.2">
      <c r="A264" s="188"/>
      <c r="B264" s="189"/>
      <c r="C264" s="190"/>
      <c r="D264" s="190"/>
    </row>
    <row r="265" spans="1:4" s="174" customFormat="1" x14ac:dyDescent="0.2">
      <c r="A265" s="188"/>
      <c r="B265" s="189"/>
      <c r="C265" s="190"/>
      <c r="D265" s="190"/>
    </row>
    <row r="266" spans="1:4" s="25" customFormat="1" x14ac:dyDescent="0.2">
      <c r="A266" s="110"/>
      <c r="B266" s="111"/>
      <c r="C266" s="113"/>
      <c r="D266" s="113"/>
    </row>
    <row r="267" spans="1:4" s="25" customFormat="1" x14ac:dyDescent="0.2">
      <c r="A267" s="110"/>
      <c r="B267" s="111"/>
      <c r="C267" s="113"/>
      <c r="D267" s="113"/>
    </row>
    <row r="268" spans="1:4" s="25" customFormat="1" x14ac:dyDescent="0.2">
      <c r="A268" s="110"/>
      <c r="B268" s="111"/>
      <c r="C268" s="113"/>
      <c r="D268" s="113"/>
    </row>
    <row r="269" spans="1:4" s="25" customFormat="1" x14ac:dyDescent="0.2">
      <c r="A269" s="110"/>
      <c r="B269" s="111"/>
      <c r="C269" s="113"/>
      <c r="D269" s="113"/>
    </row>
    <row r="270" spans="1:4" s="25" customFormat="1" x14ac:dyDescent="0.2">
      <c r="A270" s="110"/>
      <c r="B270" s="111"/>
      <c r="C270" s="113"/>
      <c r="D270" s="113"/>
    </row>
    <row r="271" spans="1:4" s="25" customFormat="1" x14ac:dyDescent="0.2">
      <c r="A271" s="110"/>
      <c r="B271" s="111"/>
      <c r="C271" s="113"/>
      <c r="D271" s="113"/>
    </row>
    <row r="272" spans="1:4" s="25" customFormat="1" x14ac:dyDescent="0.2">
      <c r="A272" s="110"/>
      <c r="B272" s="111"/>
      <c r="C272" s="113"/>
      <c r="D272" s="113"/>
    </row>
    <row r="273" spans="1:4" s="25" customFormat="1" x14ac:dyDescent="0.2">
      <c r="A273" s="110"/>
      <c r="B273" s="111"/>
      <c r="C273" s="113"/>
      <c r="D273" s="113"/>
    </row>
    <row r="274" spans="1:4" s="25" customFormat="1" x14ac:dyDescent="0.2">
      <c r="A274" s="110"/>
      <c r="B274" s="111"/>
      <c r="C274" s="113"/>
      <c r="D274" s="113"/>
    </row>
    <row r="275" spans="1:4" s="25" customFormat="1" x14ac:dyDescent="0.2">
      <c r="A275" s="110"/>
      <c r="B275" s="111"/>
      <c r="C275" s="113"/>
      <c r="D275" s="113"/>
    </row>
    <row r="276" spans="1:4" s="25" customFormat="1" x14ac:dyDescent="0.2">
      <c r="A276" s="110"/>
      <c r="B276" s="111"/>
      <c r="C276" s="113"/>
      <c r="D276" s="113"/>
    </row>
    <row r="277" spans="1:4" s="25" customFormat="1" x14ac:dyDescent="0.2">
      <c r="A277" s="110"/>
      <c r="B277" s="111"/>
      <c r="C277" s="113"/>
      <c r="D277" s="113"/>
    </row>
    <row r="278" spans="1:4" s="25" customFormat="1" x14ac:dyDescent="0.2">
      <c r="A278" s="110"/>
      <c r="B278" s="111"/>
      <c r="C278" s="113"/>
      <c r="D278" s="113"/>
    </row>
    <row r="279" spans="1:4" s="25" customFormat="1" x14ac:dyDescent="0.2">
      <c r="A279" s="110"/>
      <c r="B279" s="111"/>
      <c r="C279" s="113"/>
      <c r="D279" s="113"/>
    </row>
    <row r="280" spans="1:4" s="25" customFormat="1" x14ac:dyDescent="0.2">
      <c r="A280" s="110"/>
      <c r="B280" s="111"/>
      <c r="C280" s="113"/>
      <c r="D280" s="113"/>
    </row>
    <row r="281" spans="1:4" s="25" customFormat="1" x14ac:dyDescent="0.2">
      <c r="A281" s="110"/>
      <c r="B281" s="111"/>
      <c r="C281" s="113"/>
      <c r="D281" s="113"/>
    </row>
    <row r="282" spans="1:4" s="25" customFormat="1" x14ac:dyDescent="0.2">
      <c r="A282" s="110"/>
      <c r="B282" s="111"/>
      <c r="C282" s="113"/>
      <c r="D282" s="113"/>
    </row>
    <row r="283" spans="1:4" s="25" customFormat="1" x14ac:dyDescent="0.2">
      <c r="A283" s="110"/>
      <c r="B283" s="111"/>
      <c r="C283" s="113"/>
      <c r="D283" s="113"/>
    </row>
    <row r="284" spans="1:4" s="25" customFormat="1" x14ac:dyDescent="0.2">
      <c r="A284" s="110"/>
      <c r="B284" s="111"/>
      <c r="C284" s="113"/>
      <c r="D284" s="113"/>
    </row>
    <row r="285" spans="1:4" s="25" customFormat="1" x14ac:dyDescent="0.2">
      <c r="A285" s="110"/>
      <c r="B285" s="111"/>
      <c r="C285" s="113"/>
      <c r="D285" s="113"/>
    </row>
    <row r="286" spans="1:4" s="25" customFormat="1" x14ac:dyDescent="0.2">
      <c r="A286" s="110"/>
      <c r="B286" s="111"/>
      <c r="C286" s="113"/>
      <c r="D286" s="113"/>
    </row>
    <row r="287" spans="1:4" s="25" customFormat="1" x14ac:dyDescent="0.2">
      <c r="A287" s="110"/>
      <c r="B287" s="111"/>
      <c r="C287" s="113"/>
      <c r="D287" s="113"/>
    </row>
    <row r="288" spans="1:4" s="25" customFormat="1" x14ac:dyDescent="0.2">
      <c r="A288" s="110"/>
      <c r="B288" s="111"/>
      <c r="C288" s="113"/>
      <c r="D288" s="113"/>
    </row>
    <row r="289" spans="1:4" s="25" customFormat="1" x14ac:dyDescent="0.2">
      <c r="A289" s="110"/>
      <c r="B289" s="111"/>
      <c r="C289" s="113"/>
      <c r="D289" s="113"/>
    </row>
    <row r="290" spans="1:4" s="25" customFormat="1" x14ac:dyDescent="0.2">
      <c r="A290" s="110"/>
      <c r="B290" s="111"/>
      <c r="C290" s="113"/>
      <c r="D290" s="113"/>
    </row>
    <row r="291" spans="1:4" s="25" customFormat="1" x14ac:dyDescent="0.2">
      <c r="A291" s="110"/>
      <c r="B291" s="111"/>
      <c r="C291" s="113"/>
      <c r="D291" s="113"/>
    </row>
    <row r="292" spans="1:4" s="25" customFormat="1" x14ac:dyDescent="0.2">
      <c r="A292" s="110"/>
      <c r="B292" s="111"/>
      <c r="C292" s="113"/>
      <c r="D292" s="113"/>
    </row>
    <row r="293" spans="1:4" s="25" customFormat="1" x14ac:dyDescent="0.2">
      <c r="A293" s="110"/>
      <c r="B293" s="111"/>
      <c r="C293" s="113"/>
      <c r="D293" s="113"/>
    </row>
    <row r="294" spans="1:4" s="25" customFormat="1" x14ac:dyDescent="0.2">
      <c r="A294" s="110"/>
      <c r="B294" s="111"/>
      <c r="C294" s="113"/>
      <c r="D294" s="113"/>
    </row>
    <row r="295" spans="1:4" s="25" customFormat="1" x14ac:dyDescent="0.2">
      <c r="A295" s="110"/>
      <c r="B295" s="111"/>
      <c r="C295" s="113"/>
      <c r="D295" s="113"/>
    </row>
    <row r="296" spans="1:4" s="25" customFormat="1" x14ac:dyDescent="0.2">
      <c r="A296" s="110"/>
      <c r="B296" s="111"/>
      <c r="C296" s="113"/>
      <c r="D296" s="113"/>
    </row>
    <row r="297" spans="1:4" s="25" customFormat="1" x14ac:dyDescent="0.2">
      <c r="A297" s="110"/>
      <c r="B297" s="111"/>
      <c r="C297" s="113"/>
      <c r="D297" s="113"/>
    </row>
    <row r="298" spans="1:4" s="25" customFormat="1" x14ac:dyDescent="0.2">
      <c r="A298" s="110"/>
      <c r="B298" s="111"/>
      <c r="C298" s="113"/>
      <c r="D298" s="113"/>
    </row>
    <row r="299" spans="1:4" s="25" customFormat="1" x14ac:dyDescent="0.2">
      <c r="A299" s="110"/>
      <c r="B299" s="111"/>
      <c r="C299" s="113"/>
      <c r="D299" s="113"/>
    </row>
    <row r="300" spans="1:4" s="25" customFormat="1" x14ac:dyDescent="0.2">
      <c r="A300" s="110"/>
      <c r="B300" s="111"/>
      <c r="C300" s="113"/>
      <c r="D300" s="113"/>
    </row>
    <row r="301" spans="1:4" s="25" customFormat="1" x14ac:dyDescent="0.2">
      <c r="A301" s="110"/>
      <c r="B301" s="111"/>
      <c r="C301" s="113"/>
      <c r="D301" s="113"/>
    </row>
    <row r="302" spans="1:4" s="25" customFormat="1" x14ac:dyDescent="0.2">
      <c r="A302" s="110"/>
      <c r="B302" s="111"/>
      <c r="C302" s="113"/>
      <c r="D302" s="113"/>
    </row>
    <row r="303" spans="1:4" s="25" customFormat="1" x14ac:dyDescent="0.2">
      <c r="A303" s="110"/>
      <c r="B303" s="111"/>
      <c r="C303" s="113"/>
      <c r="D303" s="113"/>
    </row>
    <row r="304" spans="1:4" s="25" customFormat="1" x14ac:dyDescent="0.2">
      <c r="A304" s="110"/>
      <c r="B304" s="111"/>
      <c r="C304" s="113"/>
      <c r="D304" s="113"/>
    </row>
    <row r="305" spans="1:4" s="25" customFormat="1" x14ac:dyDescent="0.2">
      <c r="A305" s="110"/>
      <c r="B305" s="111"/>
      <c r="C305" s="113"/>
      <c r="D305" s="113"/>
    </row>
    <row r="306" spans="1:4" s="25" customFormat="1" x14ac:dyDescent="0.2">
      <c r="A306" s="110"/>
      <c r="B306" s="111"/>
      <c r="C306" s="113"/>
      <c r="D306" s="113"/>
    </row>
    <row r="307" spans="1:4" s="25" customFormat="1" x14ac:dyDescent="0.2">
      <c r="A307" s="110"/>
      <c r="B307" s="111"/>
      <c r="C307" s="113"/>
      <c r="D307" s="113"/>
    </row>
    <row r="308" spans="1:4" s="25" customFormat="1" x14ac:dyDescent="0.2">
      <c r="A308" s="110"/>
      <c r="B308" s="111"/>
      <c r="C308" s="113"/>
      <c r="D308" s="113"/>
    </row>
    <row r="309" spans="1:4" s="25" customFormat="1" x14ac:dyDescent="0.2">
      <c r="A309" s="110"/>
      <c r="B309" s="111"/>
      <c r="C309" s="113"/>
      <c r="D309" s="113"/>
    </row>
    <row r="310" spans="1:4" s="25" customFormat="1" x14ac:dyDescent="0.2">
      <c r="A310" s="110"/>
      <c r="B310" s="111"/>
      <c r="C310" s="113"/>
      <c r="D310" s="113"/>
    </row>
    <row r="311" spans="1:4" s="25" customFormat="1" x14ac:dyDescent="0.2">
      <c r="A311" s="110"/>
      <c r="B311" s="111"/>
      <c r="C311" s="113"/>
      <c r="D311" s="113"/>
    </row>
    <row r="312" spans="1:4" s="25" customFormat="1" x14ac:dyDescent="0.2">
      <c r="A312" s="110"/>
      <c r="B312" s="111"/>
      <c r="C312" s="113"/>
      <c r="D312" s="113"/>
    </row>
    <row r="313" spans="1:4" s="25" customFormat="1" x14ac:dyDescent="0.2">
      <c r="A313" s="110"/>
      <c r="B313" s="111"/>
      <c r="C313" s="113"/>
      <c r="D313" s="113"/>
    </row>
    <row r="314" spans="1:4" s="25" customFormat="1" x14ac:dyDescent="0.2">
      <c r="A314" s="110"/>
      <c r="B314" s="111"/>
      <c r="C314" s="113"/>
      <c r="D314" s="113"/>
    </row>
    <row r="315" spans="1:4" s="25" customFormat="1" x14ac:dyDescent="0.2">
      <c r="A315" s="110"/>
      <c r="B315" s="111"/>
      <c r="C315" s="113"/>
      <c r="D315" s="113"/>
    </row>
    <row r="316" spans="1:4" s="25" customFormat="1" x14ac:dyDescent="0.2">
      <c r="A316" s="110"/>
      <c r="B316" s="111"/>
      <c r="C316" s="113"/>
      <c r="D316" s="113"/>
    </row>
    <row r="317" spans="1:4" s="25" customFormat="1" x14ac:dyDescent="0.2">
      <c r="A317" s="110"/>
      <c r="B317" s="111"/>
      <c r="C317" s="113"/>
      <c r="D317" s="113"/>
    </row>
    <row r="318" spans="1:4" s="25" customFormat="1" x14ac:dyDescent="0.2">
      <c r="A318" s="110"/>
      <c r="B318" s="111"/>
      <c r="C318" s="113"/>
      <c r="D318" s="113"/>
    </row>
    <row r="319" spans="1:4" s="25" customFormat="1" x14ac:dyDescent="0.2">
      <c r="A319" s="110"/>
      <c r="B319" s="111"/>
      <c r="C319" s="113"/>
      <c r="D319" s="113"/>
    </row>
    <row r="320" spans="1:4" s="25" customFormat="1" x14ac:dyDescent="0.2">
      <c r="A320" s="110"/>
      <c r="B320" s="111"/>
      <c r="C320" s="113"/>
      <c r="D320" s="113"/>
    </row>
    <row r="321" spans="1:4" s="25" customFormat="1" x14ac:dyDescent="0.2">
      <c r="A321" s="110"/>
      <c r="B321" s="111"/>
      <c r="C321" s="113"/>
      <c r="D321" s="113"/>
    </row>
    <row r="322" spans="1:4" s="25" customFormat="1" x14ac:dyDescent="0.2">
      <c r="A322" s="110"/>
      <c r="B322" s="111"/>
      <c r="C322" s="113"/>
      <c r="D322" s="113"/>
    </row>
    <row r="323" spans="1:4" s="25" customFormat="1" x14ac:dyDescent="0.2">
      <c r="A323" s="110"/>
      <c r="B323" s="111"/>
      <c r="C323" s="113"/>
      <c r="D323" s="113"/>
    </row>
    <row r="324" spans="1:4" s="25" customFormat="1" x14ac:dyDescent="0.2">
      <c r="A324" s="110"/>
      <c r="B324" s="111"/>
      <c r="C324" s="113"/>
      <c r="D324" s="113"/>
    </row>
    <row r="325" spans="1:4" s="25" customFormat="1" x14ac:dyDescent="0.2">
      <c r="A325" s="110"/>
      <c r="B325" s="111"/>
      <c r="C325" s="113"/>
      <c r="D325" s="113"/>
    </row>
    <row r="326" spans="1:4" s="25" customFormat="1" x14ac:dyDescent="0.2">
      <c r="A326" s="110"/>
      <c r="B326" s="111"/>
      <c r="C326" s="113"/>
      <c r="D326" s="113"/>
    </row>
    <row r="327" spans="1:4" s="25" customFormat="1" x14ac:dyDescent="0.2">
      <c r="A327" s="110"/>
      <c r="B327" s="111"/>
      <c r="C327" s="113"/>
      <c r="D327" s="113"/>
    </row>
    <row r="328" spans="1:4" s="25" customFormat="1" x14ac:dyDescent="0.2">
      <c r="A328" s="110"/>
      <c r="B328" s="111"/>
      <c r="C328" s="113"/>
      <c r="D328" s="113"/>
    </row>
    <row r="329" spans="1:4" s="25" customFormat="1" x14ac:dyDescent="0.2">
      <c r="A329" s="110"/>
      <c r="B329" s="111"/>
      <c r="C329" s="113"/>
      <c r="D329" s="113"/>
    </row>
    <row r="330" spans="1:4" s="25" customFormat="1" x14ac:dyDescent="0.2">
      <c r="A330" s="110"/>
      <c r="B330" s="111"/>
      <c r="C330" s="113"/>
      <c r="D330" s="113"/>
    </row>
    <row r="331" spans="1:4" s="25" customFormat="1" x14ac:dyDescent="0.2">
      <c r="A331" s="110"/>
      <c r="B331" s="111"/>
      <c r="C331" s="113"/>
      <c r="D331" s="113"/>
    </row>
    <row r="332" spans="1:4" s="25" customFormat="1" x14ac:dyDescent="0.2">
      <c r="A332" s="110"/>
      <c r="B332" s="111"/>
      <c r="C332" s="113"/>
      <c r="D332" s="113"/>
    </row>
    <row r="333" spans="1:4" s="25" customFormat="1" x14ac:dyDescent="0.2">
      <c r="A333" s="110"/>
      <c r="B333" s="111"/>
      <c r="C333" s="113"/>
      <c r="D333" s="113"/>
    </row>
    <row r="334" spans="1:4" s="25" customFormat="1" x14ac:dyDescent="0.2">
      <c r="A334" s="110"/>
      <c r="B334" s="111"/>
      <c r="C334" s="113"/>
      <c r="D334" s="113"/>
    </row>
    <row r="335" spans="1:4" s="25" customFormat="1" x14ac:dyDescent="0.2">
      <c r="A335" s="110"/>
      <c r="B335" s="111"/>
      <c r="C335" s="113"/>
      <c r="D335" s="113"/>
    </row>
    <row r="336" spans="1:4" s="25" customFormat="1" x14ac:dyDescent="0.2">
      <c r="A336" s="110"/>
      <c r="B336" s="111"/>
      <c r="C336" s="113"/>
      <c r="D336" s="113"/>
    </row>
    <row r="337" spans="1:4" s="25" customFormat="1" x14ac:dyDescent="0.2">
      <c r="A337" s="110"/>
      <c r="B337" s="111"/>
      <c r="C337" s="113"/>
      <c r="D337" s="113"/>
    </row>
    <row r="338" spans="1:4" s="25" customFormat="1" x14ac:dyDescent="0.2">
      <c r="A338" s="110"/>
      <c r="B338" s="111"/>
      <c r="C338" s="113"/>
      <c r="D338" s="113"/>
    </row>
    <row r="339" spans="1:4" s="25" customFormat="1" x14ac:dyDescent="0.2">
      <c r="A339" s="110"/>
      <c r="B339" s="111"/>
      <c r="C339" s="113"/>
      <c r="D339" s="113"/>
    </row>
    <row r="340" spans="1:4" s="25" customFormat="1" x14ac:dyDescent="0.2">
      <c r="A340" s="110"/>
      <c r="B340" s="111"/>
      <c r="C340" s="113"/>
      <c r="D340" s="113"/>
    </row>
    <row r="341" spans="1:4" s="25" customFormat="1" x14ac:dyDescent="0.2">
      <c r="A341" s="110"/>
      <c r="B341" s="111"/>
      <c r="C341" s="113"/>
      <c r="D341" s="113"/>
    </row>
    <row r="342" spans="1:4" s="25" customFormat="1" x14ac:dyDescent="0.2">
      <c r="A342" s="110"/>
      <c r="B342" s="111"/>
      <c r="C342" s="113"/>
      <c r="D342" s="113"/>
    </row>
    <row r="343" spans="1:4" s="25" customFormat="1" x14ac:dyDescent="0.2">
      <c r="A343" s="110"/>
      <c r="B343" s="111"/>
      <c r="C343" s="113"/>
      <c r="D343" s="113"/>
    </row>
    <row r="344" spans="1:4" s="25" customFormat="1" x14ac:dyDescent="0.2">
      <c r="A344" s="110"/>
      <c r="B344" s="111"/>
      <c r="C344" s="113"/>
      <c r="D344" s="113"/>
    </row>
    <row r="345" spans="1:4" s="25" customFormat="1" x14ac:dyDescent="0.2">
      <c r="A345" s="110"/>
      <c r="B345" s="111"/>
      <c r="C345" s="113"/>
      <c r="D345" s="113"/>
    </row>
    <row r="346" spans="1:4" s="25" customFormat="1" x14ac:dyDescent="0.2">
      <c r="A346" s="110"/>
      <c r="B346" s="111"/>
      <c r="C346" s="113"/>
      <c r="D346" s="113"/>
    </row>
    <row r="347" spans="1:4" s="25" customFormat="1" x14ac:dyDescent="0.2">
      <c r="A347" s="110"/>
      <c r="B347" s="111"/>
      <c r="C347" s="113"/>
      <c r="D347" s="113"/>
    </row>
    <row r="348" spans="1:4" s="25" customFormat="1" x14ac:dyDescent="0.2">
      <c r="A348" s="110"/>
      <c r="B348" s="111"/>
      <c r="C348" s="113"/>
      <c r="D348" s="113"/>
    </row>
    <row r="349" spans="1:4" s="25" customFormat="1" x14ac:dyDescent="0.2">
      <c r="A349" s="110"/>
      <c r="B349" s="111"/>
      <c r="C349" s="113"/>
      <c r="D349" s="113"/>
    </row>
    <row r="350" spans="1:4" s="25" customFormat="1" x14ac:dyDescent="0.2">
      <c r="A350" s="110"/>
      <c r="B350" s="111"/>
      <c r="C350" s="113"/>
      <c r="D350" s="113"/>
    </row>
    <row r="351" spans="1:4" s="25" customFormat="1" x14ac:dyDescent="0.2">
      <c r="A351" s="110"/>
      <c r="B351" s="111"/>
      <c r="C351" s="113"/>
      <c r="D351" s="113"/>
    </row>
    <row r="352" spans="1:4" s="25" customFormat="1" x14ac:dyDescent="0.2">
      <c r="A352" s="110"/>
      <c r="B352" s="111"/>
      <c r="C352" s="113"/>
      <c r="D352" s="113"/>
    </row>
    <row r="353" spans="1:4" s="25" customFormat="1" x14ac:dyDescent="0.2">
      <c r="A353" s="110"/>
      <c r="B353" s="111"/>
      <c r="C353" s="113"/>
      <c r="D353" s="113"/>
    </row>
    <row r="354" spans="1:4" s="25" customFormat="1" x14ac:dyDescent="0.2">
      <c r="A354" s="110"/>
      <c r="B354" s="111"/>
      <c r="C354" s="113"/>
      <c r="D354" s="113"/>
    </row>
    <row r="355" spans="1:4" s="25" customFormat="1" x14ac:dyDescent="0.2">
      <c r="A355" s="110"/>
      <c r="B355" s="111"/>
      <c r="C355" s="113"/>
      <c r="D355" s="113"/>
    </row>
    <row r="356" spans="1:4" s="25" customFormat="1" x14ac:dyDescent="0.2">
      <c r="A356" s="110"/>
      <c r="B356" s="111"/>
      <c r="C356" s="113"/>
      <c r="D356" s="113"/>
    </row>
    <row r="357" spans="1:4" s="25" customFormat="1" x14ac:dyDescent="0.2">
      <c r="A357" s="110"/>
      <c r="B357" s="111"/>
      <c r="C357" s="113"/>
      <c r="D357" s="113"/>
    </row>
    <row r="358" spans="1:4" s="25" customFormat="1" x14ac:dyDescent="0.2">
      <c r="A358" s="110"/>
      <c r="B358" s="111"/>
      <c r="C358" s="113"/>
      <c r="D358" s="113"/>
    </row>
    <row r="359" spans="1:4" s="25" customFormat="1" x14ac:dyDescent="0.2">
      <c r="A359" s="110"/>
      <c r="B359" s="111"/>
      <c r="C359" s="113"/>
      <c r="D359" s="113"/>
    </row>
    <row r="360" spans="1:4" s="25" customFormat="1" x14ac:dyDescent="0.2">
      <c r="A360" s="110"/>
      <c r="B360" s="111"/>
      <c r="C360" s="113"/>
      <c r="D360" s="113"/>
    </row>
    <row r="361" spans="1:4" s="25" customFormat="1" x14ac:dyDescent="0.2">
      <c r="A361" s="110"/>
      <c r="B361" s="111"/>
      <c r="C361" s="113"/>
      <c r="D361" s="113"/>
    </row>
    <row r="362" spans="1:4" s="25" customFormat="1" x14ac:dyDescent="0.2">
      <c r="A362" s="110"/>
      <c r="B362" s="111"/>
      <c r="C362" s="113"/>
      <c r="D362" s="113"/>
    </row>
    <row r="363" spans="1:4" s="25" customFormat="1" x14ac:dyDescent="0.2">
      <c r="A363" s="110"/>
      <c r="B363" s="111"/>
      <c r="C363" s="113"/>
      <c r="D363" s="113"/>
    </row>
    <row r="364" spans="1:4" s="25" customFormat="1" x14ac:dyDescent="0.2">
      <c r="A364" s="110"/>
      <c r="B364" s="111"/>
      <c r="C364" s="113"/>
      <c r="D364" s="113"/>
    </row>
    <row r="365" spans="1:4" s="25" customFormat="1" x14ac:dyDescent="0.2">
      <c r="A365" s="110"/>
      <c r="B365" s="111"/>
      <c r="C365" s="113"/>
      <c r="D365" s="113"/>
    </row>
    <row r="366" spans="1:4" s="25" customFormat="1" x14ac:dyDescent="0.2">
      <c r="A366" s="110"/>
      <c r="B366" s="111"/>
      <c r="C366" s="113"/>
      <c r="D366" s="113"/>
    </row>
    <row r="367" spans="1:4" s="25" customFormat="1" x14ac:dyDescent="0.2">
      <c r="A367" s="110"/>
      <c r="B367" s="111"/>
      <c r="C367" s="113"/>
      <c r="D367" s="113"/>
    </row>
    <row r="368" spans="1:4" s="25" customFormat="1" x14ac:dyDescent="0.2">
      <c r="A368" s="110"/>
      <c r="B368" s="111"/>
      <c r="C368" s="113"/>
      <c r="D368" s="113"/>
    </row>
    <row r="369" spans="1:4" s="25" customFormat="1" x14ac:dyDescent="0.2">
      <c r="A369" s="110"/>
      <c r="B369" s="111"/>
      <c r="C369" s="113"/>
      <c r="D369" s="113"/>
    </row>
    <row r="370" spans="1:4" s="25" customFormat="1" x14ac:dyDescent="0.2">
      <c r="A370" s="110"/>
      <c r="B370" s="111"/>
      <c r="C370" s="113"/>
      <c r="D370" s="113"/>
    </row>
    <row r="371" spans="1:4" s="25" customFormat="1" x14ac:dyDescent="0.2">
      <c r="A371" s="110"/>
      <c r="B371" s="111"/>
      <c r="C371" s="113"/>
      <c r="D371" s="113"/>
    </row>
    <row r="372" spans="1:4" s="25" customFormat="1" x14ac:dyDescent="0.2">
      <c r="A372" s="110"/>
      <c r="B372" s="111"/>
      <c r="C372" s="113"/>
      <c r="D372" s="113"/>
    </row>
    <row r="373" spans="1:4" s="25" customFormat="1" x14ac:dyDescent="0.2">
      <c r="A373" s="110"/>
      <c r="B373" s="111"/>
      <c r="C373" s="113"/>
      <c r="D373" s="113"/>
    </row>
    <row r="374" spans="1:4" s="25" customFormat="1" x14ac:dyDescent="0.2">
      <c r="A374" s="110"/>
      <c r="B374" s="111"/>
      <c r="C374" s="113"/>
      <c r="D374" s="113"/>
    </row>
    <row r="375" spans="1:4" s="25" customFormat="1" x14ac:dyDescent="0.2">
      <c r="A375" s="110"/>
      <c r="B375" s="111"/>
      <c r="C375" s="113"/>
      <c r="D375" s="113"/>
    </row>
    <row r="376" spans="1:4" s="25" customFormat="1" x14ac:dyDescent="0.2">
      <c r="A376" s="110"/>
      <c r="B376" s="111"/>
      <c r="C376" s="113"/>
      <c r="D376" s="113"/>
    </row>
    <row r="377" spans="1:4" s="25" customFormat="1" x14ac:dyDescent="0.2">
      <c r="A377" s="110"/>
      <c r="B377" s="111"/>
      <c r="C377" s="113"/>
      <c r="D377" s="113"/>
    </row>
    <row r="378" spans="1:4" s="25" customFormat="1" x14ac:dyDescent="0.2">
      <c r="A378" s="110"/>
      <c r="B378" s="111"/>
      <c r="C378" s="113"/>
      <c r="D378" s="113"/>
    </row>
    <row r="379" spans="1:4" s="25" customFormat="1" x14ac:dyDescent="0.2">
      <c r="A379" s="110"/>
      <c r="B379" s="111"/>
      <c r="C379" s="113"/>
      <c r="D379" s="113"/>
    </row>
    <row r="380" spans="1:4" s="25" customFormat="1" x14ac:dyDescent="0.2">
      <c r="A380" s="110"/>
      <c r="B380" s="111"/>
      <c r="C380" s="113"/>
      <c r="D380" s="113"/>
    </row>
    <row r="381" spans="1:4" s="25" customFormat="1" x14ac:dyDescent="0.2">
      <c r="A381" s="110"/>
      <c r="B381" s="111"/>
      <c r="C381" s="113"/>
      <c r="D381" s="113"/>
    </row>
    <row r="382" spans="1:4" s="25" customFormat="1" x14ac:dyDescent="0.2">
      <c r="A382" s="110"/>
      <c r="B382" s="111"/>
      <c r="C382" s="113"/>
      <c r="D382" s="113"/>
    </row>
    <row r="383" spans="1:4" s="25" customFormat="1" x14ac:dyDescent="0.2">
      <c r="A383" s="110"/>
      <c r="B383" s="111"/>
      <c r="C383" s="113"/>
      <c r="D383" s="113"/>
    </row>
    <row r="384" spans="1:4" s="25" customFormat="1" x14ac:dyDescent="0.2">
      <c r="A384" s="110"/>
      <c r="B384" s="111"/>
      <c r="C384" s="113"/>
      <c r="D384" s="113"/>
    </row>
    <row r="385" spans="1:4" s="25" customFormat="1" x14ac:dyDescent="0.2">
      <c r="A385" s="110"/>
      <c r="B385" s="111"/>
      <c r="C385" s="113"/>
      <c r="D385" s="113"/>
    </row>
    <row r="386" spans="1:4" s="25" customFormat="1" x14ac:dyDescent="0.2">
      <c r="A386" s="110"/>
      <c r="B386" s="111"/>
      <c r="C386" s="113"/>
      <c r="D386" s="113"/>
    </row>
    <row r="387" spans="1:4" s="25" customFormat="1" x14ac:dyDescent="0.2">
      <c r="A387" s="110"/>
      <c r="B387" s="111"/>
      <c r="C387" s="113"/>
      <c r="D387" s="113"/>
    </row>
    <row r="388" spans="1:4" s="25" customFormat="1" x14ac:dyDescent="0.2">
      <c r="A388" s="110"/>
      <c r="B388" s="111"/>
      <c r="C388" s="113"/>
      <c r="D388" s="113"/>
    </row>
    <row r="389" spans="1:4" s="25" customFormat="1" x14ac:dyDescent="0.2">
      <c r="A389" s="110"/>
      <c r="B389" s="111"/>
      <c r="C389" s="113"/>
      <c r="D389" s="113"/>
    </row>
    <row r="390" spans="1:4" s="25" customFormat="1" x14ac:dyDescent="0.2">
      <c r="A390" s="110"/>
      <c r="B390" s="111"/>
      <c r="C390" s="113"/>
      <c r="D390" s="113"/>
    </row>
    <row r="391" spans="1:4" s="25" customFormat="1" x14ac:dyDescent="0.2">
      <c r="A391" s="110"/>
      <c r="B391" s="111"/>
      <c r="C391" s="113"/>
      <c r="D391" s="113"/>
    </row>
    <row r="392" spans="1:4" s="25" customFormat="1" x14ac:dyDescent="0.2">
      <c r="A392" s="110"/>
      <c r="B392" s="111"/>
      <c r="C392" s="113"/>
      <c r="D392" s="113"/>
    </row>
    <row r="393" spans="1:4" s="25" customFormat="1" x14ac:dyDescent="0.2">
      <c r="A393" s="110"/>
      <c r="B393" s="111"/>
      <c r="C393" s="113"/>
      <c r="D393" s="113"/>
    </row>
    <row r="394" spans="1:4" s="25" customFormat="1" x14ac:dyDescent="0.2">
      <c r="A394" s="110"/>
      <c r="B394" s="111"/>
      <c r="C394" s="113"/>
      <c r="D394" s="113"/>
    </row>
    <row r="395" spans="1:4" s="25" customFormat="1" x14ac:dyDescent="0.2">
      <c r="A395" s="110"/>
      <c r="B395" s="111"/>
      <c r="C395" s="113"/>
      <c r="D395" s="113"/>
    </row>
    <row r="396" spans="1:4" s="25" customFormat="1" x14ac:dyDescent="0.2">
      <c r="A396" s="110"/>
      <c r="B396" s="111"/>
      <c r="C396" s="113"/>
      <c r="D396" s="113"/>
    </row>
    <row r="397" spans="1:4" s="25" customFormat="1" x14ac:dyDescent="0.2">
      <c r="A397" s="110"/>
      <c r="B397" s="111"/>
      <c r="C397" s="113"/>
      <c r="D397" s="113"/>
    </row>
    <row r="398" spans="1:4" s="25" customFormat="1" x14ac:dyDescent="0.2">
      <c r="A398" s="110"/>
      <c r="B398" s="111"/>
      <c r="C398" s="113"/>
      <c r="D398" s="113"/>
    </row>
    <row r="399" spans="1:4" s="25" customFormat="1" x14ac:dyDescent="0.2">
      <c r="A399" s="110"/>
      <c r="B399" s="111"/>
      <c r="C399" s="113"/>
      <c r="D399" s="113"/>
    </row>
    <row r="400" spans="1:4" s="25" customFormat="1" x14ac:dyDescent="0.2">
      <c r="A400" s="110"/>
      <c r="B400" s="111"/>
      <c r="C400" s="113"/>
      <c r="D400" s="113"/>
    </row>
    <row r="401" spans="1:4" s="25" customFormat="1" x14ac:dyDescent="0.2">
      <c r="A401" s="110"/>
      <c r="B401" s="111"/>
      <c r="C401" s="113"/>
      <c r="D401" s="113"/>
    </row>
    <row r="402" spans="1:4" s="25" customFormat="1" x14ac:dyDescent="0.2">
      <c r="A402" s="110"/>
      <c r="B402" s="111"/>
      <c r="C402" s="113"/>
      <c r="D402" s="113"/>
    </row>
    <row r="403" spans="1:4" s="25" customFormat="1" x14ac:dyDescent="0.2">
      <c r="A403" s="110"/>
      <c r="B403" s="111"/>
      <c r="C403" s="113"/>
      <c r="D403" s="113"/>
    </row>
    <row r="404" spans="1:4" s="25" customFormat="1" x14ac:dyDescent="0.2">
      <c r="A404" s="110"/>
      <c r="B404" s="111"/>
      <c r="C404" s="113"/>
      <c r="D404" s="113"/>
    </row>
    <row r="405" spans="1:4" s="25" customFormat="1" x14ac:dyDescent="0.2">
      <c r="A405" s="110"/>
      <c r="B405" s="111"/>
      <c r="C405" s="113"/>
      <c r="D405" s="113"/>
    </row>
    <row r="406" spans="1:4" s="25" customFormat="1" x14ac:dyDescent="0.2">
      <c r="A406" s="110"/>
      <c r="B406" s="111"/>
      <c r="C406" s="113"/>
      <c r="D406" s="113"/>
    </row>
    <row r="407" spans="1:4" s="25" customFormat="1" x14ac:dyDescent="0.2">
      <c r="A407" s="110"/>
      <c r="B407" s="111"/>
      <c r="C407" s="113"/>
      <c r="D407" s="113"/>
    </row>
    <row r="408" spans="1:4" s="25" customFormat="1" x14ac:dyDescent="0.2">
      <c r="A408" s="110"/>
      <c r="B408" s="111"/>
      <c r="C408" s="113"/>
      <c r="D408" s="113"/>
    </row>
    <row r="409" spans="1:4" s="25" customFormat="1" x14ac:dyDescent="0.2">
      <c r="A409" s="110"/>
      <c r="B409" s="111"/>
      <c r="C409" s="113"/>
      <c r="D409" s="113"/>
    </row>
    <row r="410" spans="1:4" s="25" customFormat="1" x14ac:dyDescent="0.2">
      <c r="A410" s="110"/>
      <c r="B410" s="111"/>
      <c r="C410" s="113"/>
      <c r="D410" s="113"/>
    </row>
    <row r="411" spans="1:4" s="25" customFormat="1" x14ac:dyDescent="0.2">
      <c r="A411" s="110"/>
      <c r="B411" s="111"/>
      <c r="C411" s="113"/>
      <c r="D411" s="113"/>
    </row>
    <row r="412" spans="1:4" s="25" customFormat="1" x14ac:dyDescent="0.2">
      <c r="A412" s="110"/>
      <c r="B412" s="111"/>
      <c r="C412" s="113"/>
      <c r="D412" s="113"/>
    </row>
    <row r="413" spans="1:4" s="25" customFormat="1" x14ac:dyDescent="0.2">
      <c r="A413" s="110"/>
      <c r="B413" s="111"/>
      <c r="C413" s="113"/>
      <c r="D413" s="113"/>
    </row>
    <row r="414" spans="1:4" s="25" customFormat="1" x14ac:dyDescent="0.2">
      <c r="A414" s="110"/>
      <c r="B414" s="111"/>
      <c r="C414" s="113"/>
      <c r="D414" s="113"/>
    </row>
    <row r="415" spans="1:4" s="25" customFormat="1" x14ac:dyDescent="0.2">
      <c r="A415" s="110"/>
      <c r="B415" s="111"/>
      <c r="C415" s="113"/>
      <c r="D415" s="113"/>
    </row>
    <row r="416" spans="1:4" s="25" customFormat="1" x14ac:dyDescent="0.2">
      <c r="A416" s="110"/>
      <c r="B416" s="111"/>
      <c r="C416" s="113"/>
      <c r="D416" s="113"/>
    </row>
    <row r="417" spans="1:4" s="25" customFormat="1" x14ac:dyDescent="0.2">
      <c r="A417" s="110"/>
      <c r="B417" s="111"/>
      <c r="C417" s="113"/>
      <c r="D417" s="113"/>
    </row>
    <row r="418" spans="1:4" s="25" customFormat="1" x14ac:dyDescent="0.2">
      <c r="A418" s="110"/>
      <c r="B418" s="111"/>
      <c r="C418" s="113"/>
      <c r="D418" s="113"/>
    </row>
    <row r="419" spans="1:4" s="25" customFormat="1" x14ac:dyDescent="0.2">
      <c r="A419" s="110"/>
      <c r="B419" s="111"/>
      <c r="C419" s="113"/>
      <c r="D419" s="113"/>
    </row>
    <row r="420" spans="1:4" s="25" customFormat="1" x14ac:dyDescent="0.2">
      <c r="A420" s="110"/>
      <c r="B420" s="111"/>
      <c r="C420" s="113"/>
      <c r="D420" s="113"/>
    </row>
    <row r="421" spans="1:4" s="25" customFormat="1" x14ac:dyDescent="0.2">
      <c r="A421" s="110"/>
      <c r="B421" s="111"/>
      <c r="C421" s="113"/>
      <c r="D421" s="113"/>
    </row>
    <row r="422" spans="1:4" s="25" customFormat="1" x14ac:dyDescent="0.2">
      <c r="A422" s="110"/>
      <c r="B422" s="111"/>
      <c r="C422" s="113"/>
      <c r="D422" s="113"/>
    </row>
    <row r="423" spans="1:4" s="25" customFormat="1" x14ac:dyDescent="0.2">
      <c r="A423" s="110"/>
      <c r="B423" s="111"/>
      <c r="C423" s="113"/>
      <c r="D423" s="113"/>
    </row>
    <row r="424" spans="1:4" s="25" customFormat="1" x14ac:dyDescent="0.2">
      <c r="A424" s="110"/>
      <c r="B424" s="111"/>
      <c r="C424" s="113"/>
      <c r="D424" s="113"/>
    </row>
    <row r="425" spans="1:4" s="25" customFormat="1" x14ac:dyDescent="0.2">
      <c r="A425" s="110"/>
      <c r="B425" s="111"/>
      <c r="C425" s="113"/>
      <c r="D425" s="113"/>
    </row>
    <row r="426" spans="1:4" s="25" customFormat="1" x14ac:dyDescent="0.2">
      <c r="A426" s="110"/>
      <c r="B426" s="111"/>
      <c r="C426" s="113"/>
      <c r="D426" s="113"/>
    </row>
    <row r="427" spans="1:4" s="25" customFormat="1" x14ac:dyDescent="0.2">
      <c r="A427" s="110"/>
      <c r="B427" s="111"/>
      <c r="C427" s="113"/>
      <c r="D427" s="113"/>
    </row>
    <row r="428" spans="1:4" s="25" customFormat="1" x14ac:dyDescent="0.2">
      <c r="A428" s="110"/>
      <c r="B428" s="111"/>
      <c r="C428" s="113"/>
      <c r="D428" s="113"/>
    </row>
    <row r="429" spans="1:4" s="25" customFormat="1" x14ac:dyDescent="0.2">
      <c r="A429" s="110"/>
      <c r="B429" s="111"/>
      <c r="C429" s="113"/>
      <c r="D429" s="113"/>
    </row>
    <row r="430" spans="1:4" s="25" customFormat="1" x14ac:dyDescent="0.2">
      <c r="A430" s="110"/>
      <c r="B430" s="111"/>
      <c r="C430" s="113"/>
      <c r="D430" s="113"/>
    </row>
    <row r="431" spans="1:4" s="25" customFormat="1" x14ac:dyDescent="0.2">
      <c r="A431" s="110"/>
      <c r="B431" s="111"/>
      <c r="C431" s="113"/>
      <c r="D431" s="113"/>
    </row>
    <row r="432" spans="1:4" s="25" customFormat="1" x14ac:dyDescent="0.2">
      <c r="A432" s="110"/>
      <c r="B432" s="111"/>
      <c r="C432" s="113"/>
      <c r="D432" s="113"/>
    </row>
    <row r="433" spans="1:4" s="25" customFormat="1" x14ac:dyDescent="0.2">
      <c r="A433" s="110"/>
      <c r="B433" s="111"/>
      <c r="C433" s="113"/>
      <c r="D433" s="113"/>
    </row>
    <row r="434" spans="1:4" s="25" customFormat="1" x14ac:dyDescent="0.2">
      <c r="A434" s="110"/>
      <c r="B434" s="111"/>
      <c r="C434" s="113"/>
      <c r="D434" s="113"/>
    </row>
    <row r="435" spans="1:4" s="25" customFormat="1" x14ac:dyDescent="0.2">
      <c r="A435" s="110"/>
      <c r="B435" s="111"/>
      <c r="C435" s="113"/>
      <c r="D435" s="113"/>
    </row>
    <row r="436" spans="1:4" s="25" customFormat="1" x14ac:dyDescent="0.2">
      <c r="A436" s="110"/>
      <c r="B436" s="111"/>
      <c r="C436" s="113"/>
      <c r="D436" s="113"/>
    </row>
    <row r="437" spans="1:4" s="25" customFormat="1" x14ac:dyDescent="0.2">
      <c r="A437" s="110"/>
      <c r="B437" s="111"/>
      <c r="C437" s="113"/>
      <c r="D437" s="113"/>
    </row>
    <row r="438" spans="1:4" s="25" customFormat="1" x14ac:dyDescent="0.2">
      <c r="A438" s="110"/>
      <c r="B438" s="111"/>
      <c r="C438" s="113"/>
      <c r="D438" s="113"/>
    </row>
    <row r="439" spans="1:4" s="25" customFormat="1" x14ac:dyDescent="0.2">
      <c r="A439" s="110"/>
      <c r="B439" s="111"/>
      <c r="C439" s="113"/>
      <c r="D439" s="113"/>
    </row>
    <row r="440" spans="1:4" s="25" customFormat="1" x14ac:dyDescent="0.2">
      <c r="A440" s="110"/>
      <c r="B440" s="111"/>
      <c r="C440" s="113"/>
      <c r="D440" s="113"/>
    </row>
    <row r="441" spans="1:4" s="25" customFormat="1" x14ac:dyDescent="0.2">
      <c r="A441" s="110"/>
      <c r="B441" s="111"/>
      <c r="C441" s="113"/>
      <c r="D441" s="113"/>
    </row>
    <row r="442" spans="1:4" s="25" customFormat="1" x14ac:dyDescent="0.2">
      <c r="A442" s="110"/>
      <c r="B442" s="111"/>
      <c r="C442" s="113"/>
      <c r="D442" s="113"/>
    </row>
    <row r="443" spans="1:4" s="25" customFormat="1" x14ac:dyDescent="0.2">
      <c r="A443" s="110"/>
      <c r="B443" s="111"/>
      <c r="C443" s="113"/>
      <c r="D443" s="113"/>
    </row>
    <row r="444" spans="1:4" s="25" customFormat="1" x14ac:dyDescent="0.2">
      <c r="A444" s="110"/>
      <c r="B444" s="111"/>
      <c r="C444" s="113"/>
      <c r="D444" s="113"/>
    </row>
    <row r="445" spans="1:4" s="25" customFormat="1" x14ac:dyDescent="0.2">
      <c r="A445" s="110"/>
      <c r="B445" s="111"/>
      <c r="C445" s="113"/>
      <c r="D445" s="113"/>
    </row>
  </sheetData>
  <mergeCells count="15">
    <mergeCell ref="A1:H1"/>
    <mergeCell ref="A2:H2"/>
    <mergeCell ref="A3:A4"/>
    <mergeCell ref="B3:B4"/>
    <mergeCell ref="D3:G3"/>
    <mergeCell ref="H3:H4"/>
    <mergeCell ref="E9:G9"/>
    <mergeCell ref="E18:G18"/>
    <mergeCell ref="E23:G23"/>
    <mergeCell ref="E13:G13"/>
    <mergeCell ref="E43:G43"/>
    <mergeCell ref="E39:G39"/>
    <mergeCell ref="E36:G36"/>
    <mergeCell ref="E27:G27"/>
    <mergeCell ref="E33:G33"/>
  </mergeCells>
  <phoneticPr fontId="37" type="noConversion"/>
  <printOptions horizontalCentered="1"/>
  <pageMargins left="0.5" right="0.5" top="0.5" bottom="0.5" header="0.25" footer="0.25"/>
  <pageSetup paperSize="9" scale="42" orientation="portrait" r:id="rId1"/>
  <headerFooter>
    <oddFooter>&amp;C&amp;A</oddFooter>
  </headerFooter>
  <colBreaks count="1" manualBreakCount="1">
    <brk id="9" max="9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36"/>
  <sheetViews>
    <sheetView workbookViewId="0">
      <selection sqref="A1:H1"/>
    </sheetView>
  </sheetViews>
  <sheetFormatPr defaultColWidth="8.7109375" defaultRowHeight="21" x14ac:dyDescent="0.35"/>
  <cols>
    <col min="1" max="1" width="7.42578125" style="8" customWidth="1"/>
    <col min="2" max="2" width="34" style="9" customWidth="1"/>
    <col min="3" max="4" width="8.7109375" style="10" customWidth="1"/>
    <col min="5" max="5" width="15.5703125" style="7" customWidth="1"/>
    <col min="6" max="6" width="12" style="7" customWidth="1"/>
    <col min="7" max="7" width="14.42578125" style="7" customWidth="1"/>
    <col min="8" max="8" width="20.7109375" style="7" customWidth="1"/>
    <col min="9" max="9" width="24.28515625" style="7" hidden="1" customWidth="1"/>
    <col min="10" max="10" width="0" style="7" hidden="1" customWidth="1"/>
    <col min="11" max="11" width="11.5703125" style="7" hidden="1" customWidth="1"/>
    <col min="12" max="14" width="0" style="7" hidden="1" customWidth="1"/>
    <col min="15" max="16384" width="8.7109375" style="7"/>
  </cols>
  <sheetData>
    <row r="1" spans="1:14" s="323" customFormat="1" ht="35.1" customHeight="1" x14ac:dyDescent="0.35">
      <c r="A1" s="748" t="str">
        <f>Foundation!A1</f>
        <v>SCHOOL &amp; SKILL CENTER AT BAIKER BALOCHISTAN</v>
      </c>
      <c r="B1" s="749"/>
      <c r="C1" s="749"/>
      <c r="D1" s="749"/>
      <c r="E1" s="749"/>
      <c r="F1" s="749"/>
      <c r="G1" s="749"/>
      <c r="H1" s="749"/>
      <c r="I1" s="368"/>
      <c r="J1" s="368"/>
      <c r="K1" s="368"/>
      <c r="L1" s="369"/>
    </row>
    <row r="2" spans="1:14" s="323" customFormat="1" ht="35.1" customHeight="1" x14ac:dyDescent="0.35">
      <c r="A2" s="750" t="s">
        <v>265</v>
      </c>
      <c r="B2" s="751"/>
      <c r="C2" s="751"/>
      <c r="D2" s="751"/>
      <c r="E2" s="751"/>
      <c r="F2" s="751"/>
      <c r="G2" s="751"/>
      <c r="H2" s="751"/>
      <c r="I2" s="321"/>
      <c r="J2" s="321"/>
      <c r="K2" s="321"/>
      <c r="L2" s="322"/>
    </row>
    <row r="3" spans="1:14" s="323" customFormat="1" ht="20.25" customHeight="1" x14ac:dyDescent="0.35">
      <c r="A3" s="752" t="s">
        <v>0</v>
      </c>
      <c r="B3" s="753" t="s">
        <v>1</v>
      </c>
      <c r="C3" s="443"/>
      <c r="D3" s="758" t="s">
        <v>4</v>
      </c>
      <c r="E3" s="755" t="s">
        <v>2</v>
      </c>
      <c r="F3" s="756"/>
      <c r="G3" s="757"/>
      <c r="H3" s="754" t="s">
        <v>3</v>
      </c>
      <c r="I3" s="321"/>
      <c r="J3" s="321"/>
      <c r="K3" s="321"/>
      <c r="L3" s="322"/>
    </row>
    <row r="4" spans="1:14" s="323" customFormat="1" ht="24.75" customHeight="1" x14ac:dyDescent="0.35">
      <c r="A4" s="752"/>
      <c r="B4" s="753"/>
      <c r="C4" s="433" t="s">
        <v>5</v>
      </c>
      <c r="D4" s="759"/>
      <c r="E4" s="435" t="s">
        <v>8</v>
      </c>
      <c r="F4" s="435" t="s">
        <v>7</v>
      </c>
      <c r="G4" s="435" t="s">
        <v>6</v>
      </c>
      <c r="H4" s="754"/>
      <c r="I4" s="321"/>
      <c r="J4" s="321"/>
      <c r="K4" s="321"/>
      <c r="L4" s="322"/>
    </row>
    <row r="5" spans="1:14" s="323" customFormat="1" ht="42.75" customHeight="1" x14ac:dyDescent="0.35">
      <c r="A5" s="370">
        <v>1</v>
      </c>
      <c r="B5" s="429" t="s">
        <v>455</v>
      </c>
      <c r="C5" s="372"/>
      <c r="D5" s="372"/>
      <c r="E5" s="321"/>
      <c r="F5" s="321"/>
      <c r="G5" s="321"/>
      <c r="H5" s="321"/>
      <c r="I5" s="321"/>
      <c r="J5" s="321"/>
      <c r="K5" s="321"/>
      <c r="L5" s="322"/>
    </row>
    <row r="6" spans="1:14" s="323" customFormat="1" ht="35.25" customHeight="1" x14ac:dyDescent="0.35">
      <c r="A6" s="370"/>
      <c r="B6" s="432" t="s">
        <v>454</v>
      </c>
      <c r="C6" s="181" t="s">
        <v>18</v>
      </c>
      <c r="D6" s="181"/>
      <c r="E6" s="373">
        <v>407</v>
      </c>
      <c r="F6" s="183"/>
      <c r="G6" s="183"/>
      <c r="H6" s="183">
        <f>D6*E6</f>
        <v>0</v>
      </c>
      <c r="I6" s="321"/>
      <c r="J6" s="321"/>
      <c r="K6" s="321"/>
      <c r="L6" s="322"/>
    </row>
    <row r="7" spans="1:14" s="323" customFormat="1" x14ac:dyDescent="0.35">
      <c r="A7" s="319"/>
      <c r="B7" s="171"/>
      <c r="C7" s="374"/>
      <c r="D7" s="374"/>
      <c r="E7" s="760" t="s">
        <v>26</v>
      </c>
      <c r="F7" s="760"/>
      <c r="G7" s="760"/>
      <c r="H7" s="375">
        <f>SUM(H6:H6)</f>
        <v>0</v>
      </c>
      <c r="I7" s="321"/>
      <c r="J7" s="321"/>
      <c r="K7" s="321"/>
      <c r="L7" s="322"/>
    </row>
    <row r="8" spans="1:14" s="323" customFormat="1" ht="42.75" customHeight="1" x14ac:dyDescent="0.35">
      <c r="A8" s="370">
        <v>1</v>
      </c>
      <c r="B8" s="371" t="s">
        <v>426</v>
      </c>
      <c r="C8" s="372"/>
      <c r="D8" s="372"/>
      <c r="E8" s="321"/>
      <c r="F8" s="321"/>
      <c r="G8" s="321"/>
      <c r="H8" s="321"/>
      <c r="I8" s="321"/>
      <c r="J8" s="321"/>
      <c r="K8" s="321"/>
      <c r="L8" s="322"/>
    </row>
    <row r="9" spans="1:14" s="323" customFormat="1" ht="35.25" customHeight="1" x14ac:dyDescent="0.35">
      <c r="A9" s="370"/>
      <c r="B9" s="172" t="s">
        <v>224</v>
      </c>
      <c r="C9" s="181" t="s">
        <v>9</v>
      </c>
      <c r="D9" s="181"/>
      <c r="E9" s="373"/>
      <c r="F9" s="183"/>
      <c r="G9" s="183"/>
      <c r="H9" s="183">
        <f>D9*E9</f>
        <v>0</v>
      </c>
      <c r="I9" s="321"/>
      <c r="J9" s="321"/>
      <c r="K9" s="321"/>
      <c r="L9" s="322"/>
    </row>
    <row r="10" spans="1:14" s="323" customFormat="1" x14ac:dyDescent="0.35">
      <c r="A10" s="319"/>
      <c r="B10" s="171"/>
      <c r="C10" s="374"/>
      <c r="D10" s="374"/>
      <c r="E10" s="760" t="s">
        <v>10</v>
      </c>
      <c r="F10" s="760"/>
      <c r="G10" s="760"/>
      <c r="H10" s="375">
        <f>SUM(H9:H9)</f>
        <v>0</v>
      </c>
      <c r="I10" s="321"/>
      <c r="J10" s="321"/>
      <c r="K10" s="321"/>
      <c r="L10" s="322"/>
    </row>
    <row r="11" spans="1:14" s="323" customFormat="1" ht="35.25" customHeight="1" x14ac:dyDescent="0.35">
      <c r="A11" s="370">
        <v>2</v>
      </c>
      <c r="B11" s="371" t="s">
        <v>30</v>
      </c>
      <c r="C11" s="372"/>
      <c r="D11" s="372"/>
      <c r="E11" s="321"/>
      <c r="F11" s="321"/>
      <c r="G11" s="321"/>
      <c r="H11" s="321"/>
      <c r="I11" s="321">
        <f>1+8.25+2.5</f>
        <v>11.75</v>
      </c>
      <c r="J11" s="321"/>
      <c r="K11" s="321"/>
      <c r="L11" s="322"/>
    </row>
    <row r="12" spans="1:14" s="323" customFormat="1" ht="35.25" customHeight="1" x14ac:dyDescent="0.35">
      <c r="A12" s="376"/>
      <c r="B12" s="377" t="s">
        <v>273</v>
      </c>
      <c r="C12" s="372"/>
      <c r="D12" s="372"/>
      <c r="E12" s="321"/>
      <c r="F12" s="321"/>
      <c r="G12" s="321"/>
      <c r="H12" s="321"/>
      <c r="I12" s="321"/>
      <c r="J12" s="321"/>
      <c r="K12" s="321"/>
      <c r="L12" s="322"/>
    </row>
    <row r="13" spans="1:14" s="314" customFormat="1" ht="26.25" customHeight="1" x14ac:dyDescent="0.25">
      <c r="A13" s="310"/>
      <c r="B13" s="170" t="s">
        <v>197</v>
      </c>
      <c r="C13" s="181" t="s">
        <v>9</v>
      </c>
      <c r="D13" s="170"/>
      <c r="E13" s="170">
        <v>0.75</v>
      </c>
      <c r="F13" s="170">
        <v>0.75</v>
      </c>
      <c r="G13" s="311">
        <v>11</v>
      </c>
      <c r="H13" s="183">
        <f t="shared" ref="H13" si="0">D13*E13*F13*G13</f>
        <v>0</v>
      </c>
      <c r="I13" s="312"/>
      <c r="J13" s="149" t="s">
        <v>324</v>
      </c>
      <c r="K13" s="313" t="str">
        <f t="shared" ref="K13" si="1">IF(ISERROR(SEARCH("#",J13)), J13, "")</f>
        <v/>
      </c>
      <c r="L13" s="153"/>
      <c r="N13" s="314">
        <f>7.5-1-1.25</f>
        <v>5.25</v>
      </c>
    </row>
    <row r="14" spans="1:14" s="314" customFormat="1" ht="26.25" customHeight="1" x14ac:dyDescent="0.25">
      <c r="A14" s="310"/>
      <c r="B14" s="170"/>
      <c r="C14" s="181"/>
      <c r="D14" s="170"/>
      <c r="E14" s="170"/>
      <c r="F14" s="170"/>
      <c r="G14" s="311"/>
      <c r="H14" s="183"/>
      <c r="I14" s="312"/>
      <c r="J14" s="149"/>
      <c r="K14" s="313"/>
      <c r="L14" s="153"/>
    </row>
    <row r="15" spans="1:14" s="323" customFormat="1" ht="35.25" customHeight="1" x14ac:dyDescent="0.35">
      <c r="A15" s="319"/>
      <c r="B15" s="171"/>
      <c r="C15" s="374"/>
      <c r="D15" s="374"/>
      <c r="E15" s="760" t="s">
        <v>10</v>
      </c>
      <c r="F15" s="760"/>
      <c r="G15" s="760"/>
      <c r="H15" s="375">
        <f>SUM(H12:H14)</f>
        <v>0</v>
      </c>
      <c r="I15" s="321"/>
      <c r="J15" s="321"/>
      <c r="K15" s="321"/>
      <c r="L15" s="322"/>
    </row>
    <row r="16" spans="1:14" s="323" customFormat="1" ht="36" customHeight="1" x14ac:dyDescent="0.35">
      <c r="A16" s="370">
        <v>6</v>
      </c>
      <c r="B16" s="371" t="s">
        <v>223</v>
      </c>
      <c r="C16" s="372"/>
      <c r="D16" s="372"/>
      <c r="E16" s="321"/>
      <c r="F16" s="321"/>
      <c r="G16" s="321"/>
      <c r="H16" s="321"/>
      <c r="I16" s="321"/>
      <c r="J16" s="321"/>
      <c r="K16" s="321"/>
      <c r="L16" s="322"/>
    </row>
    <row r="17" spans="1:12" s="323" customFormat="1" ht="21" customHeight="1" x14ac:dyDescent="0.35">
      <c r="A17" s="370"/>
      <c r="B17" s="172" t="s">
        <v>209</v>
      </c>
      <c r="C17" s="181" t="s">
        <v>9</v>
      </c>
      <c r="D17" s="181"/>
      <c r="E17" s="182"/>
      <c r="F17" s="183">
        <v>0.75</v>
      </c>
      <c r="G17" s="183">
        <v>11</v>
      </c>
      <c r="H17" s="183">
        <f>D17*E17*G17*F17</f>
        <v>0</v>
      </c>
      <c r="I17" s="321"/>
      <c r="J17" s="321"/>
      <c r="K17" s="321"/>
      <c r="L17" s="322"/>
    </row>
    <row r="18" spans="1:12" s="323" customFormat="1" ht="35.25" customHeight="1" x14ac:dyDescent="0.35">
      <c r="A18" s="370"/>
      <c r="B18" s="172" t="s">
        <v>28</v>
      </c>
      <c r="C18" s="181" t="s">
        <v>9</v>
      </c>
      <c r="D18" s="181"/>
      <c r="E18" s="182"/>
      <c r="F18" s="183">
        <v>0.75</v>
      </c>
      <c r="G18" s="183">
        <v>7</v>
      </c>
      <c r="H18" s="183">
        <f>-(D18*E18*G18*F18)</f>
        <v>0</v>
      </c>
      <c r="I18" s="321"/>
      <c r="J18" s="321"/>
      <c r="K18" s="321"/>
      <c r="L18" s="322"/>
    </row>
    <row r="19" spans="1:12" s="323" customFormat="1" ht="41.25" customHeight="1" x14ac:dyDescent="0.35">
      <c r="A19" s="319"/>
      <c r="B19" s="171"/>
      <c r="C19" s="374"/>
      <c r="D19" s="374"/>
      <c r="E19" s="760" t="s">
        <v>10</v>
      </c>
      <c r="F19" s="760"/>
      <c r="G19" s="760"/>
      <c r="H19" s="375">
        <f>SUM(H17:H18)</f>
        <v>0</v>
      </c>
      <c r="I19" s="321"/>
      <c r="J19" s="321"/>
      <c r="K19" s="321"/>
      <c r="L19" s="322"/>
    </row>
    <row r="20" spans="1:12" s="323" customFormat="1" ht="41.25" customHeight="1" x14ac:dyDescent="0.35">
      <c r="A20" s="370">
        <v>3</v>
      </c>
      <c r="B20" s="371" t="s">
        <v>31</v>
      </c>
      <c r="C20" s="372"/>
      <c r="D20" s="372"/>
      <c r="E20" s="321"/>
      <c r="F20" s="321"/>
      <c r="G20" s="321"/>
      <c r="H20" s="321"/>
      <c r="I20" s="321"/>
      <c r="J20" s="321"/>
      <c r="K20" s="321"/>
      <c r="L20" s="322"/>
    </row>
    <row r="21" spans="1:12" s="314" customFormat="1" ht="21" customHeight="1" x14ac:dyDescent="0.25">
      <c r="A21" s="350" t="s">
        <v>200</v>
      </c>
      <c r="B21" s="172"/>
      <c r="C21" s="181"/>
      <c r="D21" s="181"/>
      <c r="E21" s="320"/>
      <c r="F21" s="183"/>
      <c r="G21" s="311"/>
      <c r="H21" s="183">
        <f t="shared" ref="H21:H25" si="2">D21*E21*F21*G21</f>
        <v>0</v>
      </c>
      <c r="J21" s="314" t="s">
        <v>326</v>
      </c>
      <c r="K21" s="314" t="str">
        <f t="shared" ref="K21:K25" si="3">IF(ISERROR(SEARCH("#",J21)), J21, "")</f>
        <v xml:space="preserve"> X-SEC. OF UB</v>
      </c>
    </row>
    <row r="22" spans="1:12" s="314" customFormat="1" ht="21" customHeight="1" x14ac:dyDescent="0.25">
      <c r="A22" s="350"/>
      <c r="B22" s="465"/>
      <c r="C22" s="181"/>
      <c r="D22" s="181"/>
      <c r="E22" s="320"/>
      <c r="F22" s="183"/>
      <c r="G22" s="311"/>
      <c r="H22" s="183"/>
    </row>
    <row r="23" spans="1:12" s="314" customFormat="1" ht="21" customHeight="1" x14ac:dyDescent="0.25">
      <c r="A23" s="350" t="s">
        <v>200</v>
      </c>
      <c r="B23" s="481" t="s">
        <v>328</v>
      </c>
      <c r="C23" s="181" t="s">
        <v>9</v>
      </c>
      <c r="D23" s="181"/>
      <c r="E23" s="320">
        <v>45</v>
      </c>
      <c r="F23" s="183">
        <v>0.75</v>
      </c>
      <c r="G23" s="311">
        <v>12</v>
      </c>
      <c r="H23" s="183">
        <f>D23*E23*F23*G23</f>
        <v>0</v>
      </c>
      <c r="J23" s="314" t="s">
        <v>326</v>
      </c>
      <c r="K23" s="314" t="str">
        <f t="shared" si="3"/>
        <v xml:space="preserve"> X-SEC. OF UB</v>
      </c>
    </row>
    <row r="24" spans="1:12" s="314" customFormat="1" ht="21" customHeight="1" x14ac:dyDescent="0.25">
      <c r="A24" s="350" t="s">
        <v>200</v>
      </c>
      <c r="B24" s="481" t="s">
        <v>29</v>
      </c>
      <c r="C24" s="181" t="s">
        <v>9</v>
      </c>
      <c r="D24" s="181"/>
      <c r="E24" s="320">
        <v>10</v>
      </c>
      <c r="F24" s="183">
        <v>0.375</v>
      </c>
      <c r="G24" s="311">
        <v>12</v>
      </c>
      <c r="H24" s="183">
        <f>D24*E24*F24*G24</f>
        <v>0</v>
      </c>
      <c r="J24" s="314" t="s">
        <v>317</v>
      </c>
      <c r="K24" s="314" t="str">
        <f t="shared" si="3"/>
        <v/>
      </c>
    </row>
    <row r="25" spans="1:12" s="314" customFormat="1" ht="21" customHeight="1" x14ac:dyDescent="0.25">
      <c r="A25" s="350" t="s">
        <v>200</v>
      </c>
      <c r="B25" s="172"/>
      <c r="C25" s="181"/>
      <c r="D25" s="181"/>
      <c r="E25" s="320"/>
      <c r="F25" s="183"/>
      <c r="G25" s="311"/>
      <c r="H25" s="183">
        <f t="shared" si="2"/>
        <v>0</v>
      </c>
      <c r="J25" s="314" t="s">
        <v>317</v>
      </c>
      <c r="K25" s="314" t="str">
        <f t="shared" si="3"/>
        <v/>
      </c>
    </row>
    <row r="26" spans="1:12" s="323" customFormat="1" ht="35.25" customHeight="1" x14ac:dyDescent="0.35">
      <c r="A26" s="319"/>
      <c r="B26" s="172" t="s">
        <v>165</v>
      </c>
      <c r="C26" s="181"/>
      <c r="D26" s="181"/>
      <c r="E26" s="182"/>
      <c r="F26" s="183"/>
      <c r="G26" s="183"/>
      <c r="H26" s="183">
        <f>-SUM(H23:H25)*0.1</f>
        <v>0</v>
      </c>
      <c r="I26" s="321"/>
      <c r="J26" s="321"/>
      <c r="K26" s="321"/>
      <c r="L26" s="322"/>
    </row>
    <row r="27" spans="1:12" s="323" customFormat="1" ht="41.25" customHeight="1" x14ac:dyDescent="0.35">
      <c r="A27" s="319"/>
      <c r="B27" s="171"/>
      <c r="C27" s="374"/>
      <c r="D27" s="374"/>
      <c r="E27" s="760" t="s">
        <v>10</v>
      </c>
      <c r="F27" s="760"/>
      <c r="G27" s="760"/>
      <c r="H27" s="375">
        <f>SUM(H23:H26)</f>
        <v>0</v>
      </c>
      <c r="I27" s="321"/>
      <c r="J27" s="321"/>
      <c r="K27" s="321"/>
      <c r="L27" s="322"/>
    </row>
    <row r="28" spans="1:12" s="323" customFormat="1" ht="41.25" customHeight="1" x14ac:dyDescent="0.35">
      <c r="A28" s="370">
        <v>4</v>
      </c>
      <c r="B28" s="371" t="s">
        <v>44</v>
      </c>
      <c r="C28" s="372"/>
      <c r="D28" s="372"/>
      <c r="E28" s="321"/>
      <c r="F28" s="321"/>
      <c r="G28" s="321"/>
      <c r="H28" s="321"/>
      <c r="I28" s="321"/>
      <c r="J28" s="321"/>
      <c r="K28" s="321"/>
      <c r="L28" s="322"/>
    </row>
    <row r="29" spans="1:12" s="323" customFormat="1" ht="21" customHeight="1" x14ac:dyDescent="0.35">
      <c r="A29" s="319"/>
      <c r="B29" s="172" t="s">
        <v>314</v>
      </c>
      <c r="C29" s="181" t="s">
        <v>9</v>
      </c>
      <c r="D29" s="181"/>
      <c r="E29" s="320">
        <f>E23+E22</f>
        <v>45</v>
      </c>
      <c r="F29" s="183">
        <v>0.75</v>
      </c>
      <c r="G29" s="183">
        <v>0.75</v>
      </c>
      <c r="H29" s="183">
        <f t="shared" ref="H29:H30" si="4">D29*E29*F29*G29</f>
        <v>0</v>
      </c>
      <c r="I29" s="321"/>
      <c r="J29" s="321"/>
      <c r="K29" s="321"/>
      <c r="L29" s="322"/>
    </row>
    <row r="30" spans="1:12" s="323" customFormat="1" ht="35.25" customHeight="1" x14ac:dyDescent="0.35">
      <c r="A30" s="319"/>
      <c r="B30" s="172" t="s">
        <v>431</v>
      </c>
      <c r="C30" s="181" t="s">
        <v>9</v>
      </c>
      <c r="D30" s="181"/>
      <c r="E30" s="320">
        <f>E24</f>
        <v>10</v>
      </c>
      <c r="F30" s="183">
        <v>0.375</v>
      </c>
      <c r="G30" s="183">
        <v>0.75</v>
      </c>
      <c r="H30" s="183">
        <f t="shared" si="4"/>
        <v>0</v>
      </c>
      <c r="I30" s="321"/>
      <c r="J30" s="321"/>
      <c r="K30" s="321"/>
      <c r="L30" s="322"/>
    </row>
    <row r="31" spans="1:12" s="323" customFormat="1" ht="41.25" customHeight="1" x14ac:dyDescent="0.35">
      <c r="A31" s="319"/>
      <c r="B31" s="171"/>
      <c r="C31" s="374"/>
      <c r="D31" s="374"/>
      <c r="E31" s="760" t="s">
        <v>10</v>
      </c>
      <c r="F31" s="760"/>
      <c r="G31" s="760"/>
      <c r="H31" s="375">
        <f>SUM(H29:H30)</f>
        <v>0</v>
      </c>
      <c r="I31" s="321"/>
      <c r="J31" s="321"/>
      <c r="K31" s="321"/>
      <c r="L31" s="322"/>
    </row>
    <row r="32" spans="1:12" s="323" customFormat="1" ht="41.25" customHeight="1" x14ac:dyDescent="0.35">
      <c r="A32" s="370">
        <v>5</v>
      </c>
      <c r="B32" s="371" t="s">
        <v>12</v>
      </c>
      <c r="C32" s="372"/>
      <c r="D32" s="372"/>
      <c r="E32" s="321"/>
      <c r="F32" s="321"/>
      <c r="G32" s="321"/>
      <c r="H32" s="321"/>
      <c r="I32" s="321"/>
      <c r="J32" s="321"/>
      <c r="K32" s="321"/>
      <c r="L32" s="322"/>
    </row>
    <row r="33" spans="1:14" s="323" customFormat="1" ht="41.25" customHeight="1" x14ac:dyDescent="0.35">
      <c r="A33" s="351"/>
      <c r="B33" s="170" t="s">
        <v>517</v>
      </c>
      <c r="C33" s="181" t="s">
        <v>9</v>
      </c>
      <c r="D33" s="181"/>
      <c r="E33" s="170">
        <v>8</v>
      </c>
      <c r="F33" s="170">
        <v>0.75</v>
      </c>
      <c r="G33" s="424">
        <v>1.25</v>
      </c>
      <c r="H33" s="424">
        <f>D33*E33*F33*G33</f>
        <v>0</v>
      </c>
      <c r="I33" s="321" t="s">
        <v>405</v>
      </c>
      <c r="J33" s="321"/>
      <c r="K33" s="321"/>
      <c r="L33" s="322"/>
    </row>
    <row r="34" spans="1:14" s="323" customFormat="1" ht="41.25" customHeight="1" x14ac:dyDescent="0.35">
      <c r="A34" s="351"/>
      <c r="B34" s="199"/>
      <c r="C34" s="181"/>
      <c r="D34" s="181"/>
      <c r="E34" s="761" t="s">
        <v>10</v>
      </c>
      <c r="F34" s="761"/>
      <c r="G34" s="761"/>
      <c r="H34" s="378">
        <f>SUM(H33:H33)</f>
        <v>0</v>
      </c>
      <c r="I34" s="321" t="s">
        <v>406</v>
      </c>
      <c r="J34" s="321"/>
      <c r="K34" s="729"/>
      <c r="L34" s="762"/>
    </row>
    <row r="35" spans="1:14" s="323" customFormat="1" ht="41.25" customHeight="1" x14ac:dyDescent="0.35">
      <c r="A35" s="370">
        <v>6</v>
      </c>
      <c r="B35" s="379" t="s">
        <v>43</v>
      </c>
      <c r="C35" s="372"/>
      <c r="D35" s="372"/>
      <c r="E35" s="321"/>
      <c r="F35" s="321"/>
      <c r="G35" s="321"/>
      <c r="H35" s="321"/>
      <c r="I35" s="321" t="s">
        <v>407</v>
      </c>
      <c r="J35" s="321"/>
      <c r="K35" s="321"/>
      <c r="L35" s="322"/>
    </row>
    <row r="36" spans="1:14" s="323" customFormat="1" x14ac:dyDescent="0.35">
      <c r="A36" s="319"/>
      <c r="B36" s="172" t="s">
        <v>13</v>
      </c>
      <c r="C36" s="181" t="s">
        <v>9</v>
      </c>
      <c r="D36" s="181"/>
      <c r="E36" s="142"/>
      <c r="F36" s="132"/>
      <c r="G36" s="183">
        <v>0.5</v>
      </c>
      <c r="H36" s="183">
        <f>D36*E36*G36</f>
        <v>0</v>
      </c>
      <c r="I36" s="321">
        <f>E36*D36</f>
        <v>0</v>
      </c>
      <c r="J36" s="321"/>
      <c r="K36" s="321"/>
      <c r="L36" s="322"/>
    </row>
    <row r="37" spans="1:14" s="323" customFormat="1" ht="35.25" customHeight="1" x14ac:dyDescent="0.35">
      <c r="A37" s="319"/>
      <c r="B37" s="172" t="s">
        <v>313</v>
      </c>
      <c r="C37" s="181" t="s">
        <v>9</v>
      </c>
      <c r="D37" s="181"/>
      <c r="E37" s="142">
        <v>0</v>
      </c>
      <c r="F37" s="132"/>
      <c r="G37" s="183">
        <v>0.5</v>
      </c>
      <c r="H37" s="183">
        <f>-D37*E37*G37</f>
        <v>0</v>
      </c>
      <c r="I37" s="321" t="s">
        <v>408</v>
      </c>
      <c r="J37" s="321"/>
      <c r="K37" s="321"/>
      <c r="L37" s="322"/>
    </row>
    <row r="38" spans="1:14" s="323" customFormat="1" ht="41.25" customHeight="1" x14ac:dyDescent="0.35">
      <c r="A38" s="319"/>
      <c r="B38" s="171"/>
      <c r="C38" s="374"/>
      <c r="D38" s="374"/>
      <c r="E38" s="760" t="s">
        <v>10</v>
      </c>
      <c r="F38" s="760"/>
      <c r="G38" s="760"/>
      <c r="H38" s="375">
        <f>SUM(H36:H37)</f>
        <v>0</v>
      </c>
      <c r="I38" s="321" t="s">
        <v>409</v>
      </c>
      <c r="J38" s="321"/>
      <c r="K38" s="321"/>
      <c r="L38" s="322"/>
    </row>
    <row r="39" spans="1:14" s="323" customFormat="1" ht="41.25" customHeight="1" x14ac:dyDescent="0.35">
      <c r="A39" s="370">
        <v>7</v>
      </c>
      <c r="B39" s="379" t="s">
        <v>14</v>
      </c>
      <c r="C39" s="372"/>
      <c r="D39" s="372"/>
      <c r="E39" s="321"/>
      <c r="F39" s="321"/>
      <c r="G39" s="321"/>
      <c r="H39" s="321"/>
      <c r="I39" s="321" t="s">
        <v>410</v>
      </c>
      <c r="J39" s="321"/>
      <c r="K39" s="321"/>
      <c r="L39" s="322"/>
    </row>
    <row r="40" spans="1:14" s="174" customFormat="1" ht="35.25" customHeight="1" x14ac:dyDescent="0.2">
      <c r="A40" s="380"/>
      <c r="B40" s="172" t="s">
        <v>15</v>
      </c>
      <c r="C40" s="181" t="s">
        <v>9</v>
      </c>
      <c r="D40" s="181"/>
      <c r="E40" s="182">
        <v>27.33</v>
      </c>
      <c r="F40" s="183">
        <v>3.5</v>
      </c>
      <c r="G40" s="183">
        <v>0.5</v>
      </c>
      <c r="H40" s="183">
        <f>D40*E40*F40*G40</f>
        <v>0</v>
      </c>
      <c r="I40" s="307"/>
      <c r="J40" s="307"/>
      <c r="K40" s="307"/>
      <c r="L40" s="381"/>
      <c r="N40" s="174" t="s">
        <v>415</v>
      </c>
    </row>
    <row r="41" spans="1:14" s="174" customFormat="1" ht="35.25" customHeight="1" x14ac:dyDescent="0.2">
      <c r="A41" s="380"/>
      <c r="B41" s="172" t="s">
        <v>16</v>
      </c>
      <c r="C41" s="181" t="s">
        <v>9</v>
      </c>
      <c r="D41" s="181"/>
      <c r="E41" s="182">
        <v>3.5</v>
      </c>
      <c r="F41" s="183"/>
      <c r="G41" s="183">
        <v>0.25</v>
      </c>
      <c r="H41" s="183">
        <f>D41*E41*G41</f>
        <v>0</v>
      </c>
      <c r="I41" s="307"/>
      <c r="J41" s="307"/>
      <c r="K41" s="307"/>
      <c r="L41" s="381"/>
    </row>
    <row r="42" spans="1:14" s="174" customFormat="1" ht="23.25" customHeight="1" x14ac:dyDescent="0.2">
      <c r="A42" s="380"/>
      <c r="B42" s="172" t="s">
        <v>17</v>
      </c>
      <c r="C42" s="181" t="s">
        <v>9</v>
      </c>
      <c r="D42" s="181"/>
      <c r="E42" s="182">
        <v>3.5</v>
      </c>
      <c r="F42" s="183">
        <v>3.5</v>
      </c>
      <c r="G42" s="183">
        <v>0.5</v>
      </c>
      <c r="H42" s="183">
        <f>D42*E42*F42*G42</f>
        <v>0</v>
      </c>
      <c r="I42" s="307"/>
      <c r="J42" s="307"/>
      <c r="K42" s="307"/>
      <c r="L42" s="381"/>
    </row>
    <row r="43" spans="1:14" s="323" customFormat="1" ht="41.25" customHeight="1" x14ac:dyDescent="0.35">
      <c r="A43" s="319"/>
      <c r="B43" s="171"/>
      <c r="C43" s="374"/>
      <c r="D43" s="374"/>
      <c r="E43" s="760" t="s">
        <v>10</v>
      </c>
      <c r="F43" s="760"/>
      <c r="G43" s="760"/>
      <c r="H43" s="375">
        <f>SUM(H40:H42)</f>
        <v>0</v>
      </c>
      <c r="I43" s="321" t="s">
        <v>414</v>
      </c>
      <c r="J43" s="321"/>
      <c r="K43" s="321"/>
      <c r="L43" s="322"/>
    </row>
    <row r="44" spans="1:14" s="323" customFormat="1" ht="64.5" customHeight="1" x14ac:dyDescent="0.35">
      <c r="A44" s="370">
        <v>8</v>
      </c>
      <c r="B44" s="379" t="s">
        <v>122</v>
      </c>
      <c r="C44" s="372"/>
      <c r="D44" s="372"/>
      <c r="E44" s="321"/>
      <c r="F44" s="321"/>
      <c r="G44" s="321"/>
      <c r="H44" s="321"/>
      <c r="I44" s="321" t="s">
        <v>415</v>
      </c>
      <c r="J44" s="321"/>
      <c r="K44" s="321"/>
      <c r="L44" s="322"/>
    </row>
    <row r="45" spans="1:14" s="323" customFormat="1" ht="41.25" customHeight="1" x14ac:dyDescent="0.35">
      <c r="A45" s="319"/>
      <c r="B45" s="172" t="s">
        <v>437</v>
      </c>
      <c r="C45" s="181" t="s">
        <v>18</v>
      </c>
      <c r="D45" s="181"/>
      <c r="E45" s="182">
        <f>E22+E23</f>
        <v>45</v>
      </c>
      <c r="F45" s="183"/>
      <c r="G45" s="183">
        <v>11</v>
      </c>
      <c r="H45" s="183">
        <f>D45*E45*G45</f>
        <v>0</v>
      </c>
      <c r="I45" s="321"/>
      <c r="J45" s="321"/>
      <c r="K45" s="321"/>
      <c r="L45" s="322"/>
    </row>
    <row r="46" spans="1:14" s="323" customFormat="1" ht="41.25" customHeight="1" x14ac:dyDescent="0.35">
      <c r="A46" s="319"/>
      <c r="B46" s="172" t="s">
        <v>437</v>
      </c>
      <c r="C46" s="181" t="s">
        <v>18</v>
      </c>
      <c r="D46" s="181"/>
      <c r="E46" s="182">
        <f>E23</f>
        <v>45</v>
      </c>
      <c r="F46" s="183"/>
      <c r="G46" s="183">
        <v>11</v>
      </c>
      <c r="H46" s="183">
        <f>D46*E46*G46</f>
        <v>0</v>
      </c>
      <c r="I46" s="321"/>
      <c r="J46" s="321"/>
      <c r="K46" s="321"/>
      <c r="L46" s="322"/>
    </row>
    <row r="47" spans="1:14" s="323" customFormat="1" ht="41.25" customHeight="1" x14ac:dyDescent="0.35">
      <c r="A47" s="319"/>
      <c r="B47" s="172" t="s">
        <v>29</v>
      </c>
      <c r="C47" s="181" t="s">
        <v>18</v>
      </c>
      <c r="D47" s="181"/>
      <c r="E47" s="182">
        <f>E24</f>
        <v>10</v>
      </c>
      <c r="F47" s="183"/>
      <c r="G47" s="183">
        <v>11</v>
      </c>
      <c r="H47" s="183">
        <f>D47*E47*G47</f>
        <v>0</v>
      </c>
      <c r="I47" s="321"/>
      <c r="J47" s="321"/>
      <c r="K47" s="321"/>
      <c r="L47" s="322"/>
    </row>
    <row r="48" spans="1:14" s="323" customFormat="1" ht="35.25" customHeight="1" x14ac:dyDescent="0.35">
      <c r="A48" s="319"/>
      <c r="B48" s="172" t="s">
        <v>28</v>
      </c>
      <c r="C48" s="181"/>
      <c r="D48" s="181"/>
      <c r="E48" s="182"/>
      <c r="F48" s="183"/>
      <c r="G48" s="183"/>
      <c r="H48" s="183"/>
      <c r="I48" s="321"/>
      <c r="J48" s="321"/>
      <c r="K48" s="321"/>
      <c r="L48" s="322"/>
    </row>
    <row r="49" spans="1:12" s="323" customFormat="1" ht="35.25" customHeight="1" x14ac:dyDescent="0.35">
      <c r="A49" s="319"/>
      <c r="B49" s="172" t="s">
        <v>165</v>
      </c>
      <c r="C49" s="181"/>
      <c r="D49" s="181"/>
      <c r="E49" s="182"/>
      <c r="F49" s="183"/>
      <c r="G49" s="183"/>
      <c r="H49" s="183">
        <f>-(SUM(H45:H47)*0.12)</f>
        <v>0</v>
      </c>
      <c r="I49" s="321"/>
      <c r="J49" s="321"/>
      <c r="K49" s="321"/>
      <c r="L49" s="322"/>
    </row>
    <row r="50" spans="1:12" s="323" customFormat="1" x14ac:dyDescent="0.35">
      <c r="A50" s="319"/>
      <c r="B50" s="171"/>
      <c r="C50" s="374"/>
      <c r="D50" s="374"/>
      <c r="E50" s="760" t="s">
        <v>26</v>
      </c>
      <c r="F50" s="760"/>
      <c r="G50" s="760"/>
      <c r="H50" s="375">
        <f>SUM(H45:H49)</f>
        <v>0</v>
      </c>
      <c r="I50" s="321"/>
      <c r="J50" s="321"/>
      <c r="K50" s="321"/>
      <c r="L50" s="322"/>
    </row>
    <row r="51" spans="1:12" s="323" customFormat="1" ht="35.25" customHeight="1" x14ac:dyDescent="0.35">
      <c r="A51" s="370">
        <v>9</v>
      </c>
      <c r="B51" s="379" t="s">
        <v>27</v>
      </c>
      <c r="C51" s="372"/>
      <c r="D51" s="372"/>
      <c r="E51" s="321"/>
      <c r="F51" s="321"/>
      <c r="G51" s="321"/>
      <c r="H51" s="321"/>
      <c r="I51" s="321"/>
      <c r="J51" s="321"/>
      <c r="K51" s="321"/>
      <c r="L51" s="322"/>
    </row>
    <row r="52" spans="1:12" s="323" customFormat="1" ht="41.25" customHeight="1" x14ac:dyDescent="0.35">
      <c r="A52" s="370"/>
      <c r="B52" s="172"/>
      <c r="C52" s="181" t="s">
        <v>18</v>
      </c>
      <c r="D52" s="181"/>
      <c r="E52" s="182">
        <f>E36-E37</f>
        <v>0</v>
      </c>
      <c r="F52" s="183"/>
      <c r="G52" s="183"/>
      <c r="H52" s="183">
        <f>D52*E52</f>
        <v>0</v>
      </c>
      <c r="I52" s="321"/>
      <c r="J52" s="321"/>
      <c r="K52" s="321"/>
      <c r="L52" s="322"/>
    </row>
    <row r="53" spans="1:12" s="323" customFormat="1" x14ac:dyDescent="0.35">
      <c r="A53" s="319"/>
      <c r="B53" s="171"/>
      <c r="C53" s="374"/>
      <c r="D53" s="374"/>
      <c r="E53" s="760" t="s">
        <v>26</v>
      </c>
      <c r="F53" s="760"/>
      <c r="G53" s="760"/>
      <c r="H53" s="375">
        <f>SUM(H52:H52)</f>
        <v>0</v>
      </c>
      <c r="I53" s="321"/>
      <c r="J53" s="321"/>
      <c r="K53" s="321"/>
      <c r="L53" s="322"/>
    </row>
    <row r="54" spans="1:12" s="323" customFormat="1" ht="35.25" customHeight="1" x14ac:dyDescent="0.35">
      <c r="A54" s="370">
        <v>10</v>
      </c>
      <c r="B54" s="379" t="s">
        <v>182</v>
      </c>
      <c r="C54" s="372"/>
      <c r="D54" s="372"/>
      <c r="E54" s="321"/>
      <c r="F54" s="321"/>
      <c r="G54" s="321"/>
      <c r="H54" s="321"/>
      <c r="I54" s="321"/>
      <c r="J54" s="321"/>
      <c r="K54" s="321"/>
      <c r="L54" s="322"/>
    </row>
    <row r="55" spans="1:12" s="323" customFormat="1" ht="41.25" customHeight="1" x14ac:dyDescent="0.35">
      <c r="A55" s="319"/>
      <c r="B55" s="172"/>
      <c r="C55" s="181" t="s">
        <v>9</v>
      </c>
      <c r="D55" s="181"/>
      <c r="E55" s="182">
        <f>E36</f>
        <v>0</v>
      </c>
      <c r="F55" s="183"/>
      <c r="G55" s="183">
        <v>0.5</v>
      </c>
      <c r="H55" s="183">
        <f>D55*E55*G55</f>
        <v>0</v>
      </c>
      <c r="I55" s="321"/>
      <c r="J55" s="321"/>
      <c r="K55" s="321"/>
      <c r="L55" s="322"/>
    </row>
    <row r="56" spans="1:12" s="323" customFormat="1" x14ac:dyDescent="0.35">
      <c r="A56" s="319"/>
      <c r="B56" s="171"/>
      <c r="C56" s="374"/>
      <c r="D56" s="374"/>
      <c r="E56" s="760" t="s">
        <v>26</v>
      </c>
      <c r="F56" s="760"/>
      <c r="G56" s="760"/>
      <c r="H56" s="375">
        <f>SUM(H55:H55)</f>
        <v>0</v>
      </c>
      <c r="I56" s="321"/>
      <c r="J56" s="321"/>
      <c r="K56" s="321"/>
      <c r="L56" s="322"/>
    </row>
    <row r="57" spans="1:12" s="323" customFormat="1" ht="35.25" customHeight="1" x14ac:dyDescent="0.35">
      <c r="A57" s="370">
        <v>11</v>
      </c>
      <c r="B57" s="379" t="s">
        <v>157</v>
      </c>
      <c r="C57" s="372"/>
      <c r="D57" s="372"/>
      <c r="E57" s="321"/>
      <c r="F57" s="321"/>
      <c r="G57" s="321"/>
      <c r="H57" s="321"/>
      <c r="I57" s="321"/>
      <c r="J57" s="321"/>
      <c r="K57" s="321"/>
      <c r="L57" s="322"/>
    </row>
    <row r="58" spans="1:12" s="323" customFormat="1" ht="41.25" customHeight="1" x14ac:dyDescent="0.35">
      <c r="A58" s="319"/>
      <c r="B58" s="172"/>
      <c r="C58" s="181" t="s">
        <v>9</v>
      </c>
      <c r="D58" s="181"/>
      <c r="E58" s="182">
        <f>E55</f>
        <v>0</v>
      </c>
      <c r="F58" s="183"/>
      <c r="G58" s="183">
        <v>0.17</v>
      </c>
      <c r="H58" s="183">
        <f>D58*E58*G58</f>
        <v>0</v>
      </c>
      <c r="I58" s="321"/>
      <c r="J58" s="321"/>
      <c r="K58" s="321"/>
      <c r="L58" s="322"/>
    </row>
    <row r="59" spans="1:12" s="323" customFormat="1" x14ac:dyDescent="0.35">
      <c r="A59" s="319"/>
      <c r="B59" s="171"/>
      <c r="C59" s="374"/>
      <c r="D59" s="374"/>
      <c r="E59" s="760" t="s">
        <v>10</v>
      </c>
      <c r="F59" s="760"/>
      <c r="G59" s="760"/>
      <c r="H59" s="375">
        <f>SUM(H58:H58)</f>
        <v>0</v>
      </c>
      <c r="I59" s="321"/>
      <c r="J59" s="321"/>
      <c r="K59" s="321"/>
      <c r="L59" s="322"/>
    </row>
    <row r="60" spans="1:12" s="323" customFormat="1" ht="21" customHeight="1" x14ac:dyDescent="0.35">
      <c r="A60" s="370">
        <v>12</v>
      </c>
      <c r="B60" s="379" t="s">
        <v>168</v>
      </c>
      <c r="C60" s="372"/>
      <c r="D60" s="372"/>
      <c r="E60" s="321"/>
      <c r="F60" s="321"/>
      <c r="G60" s="321"/>
      <c r="H60" s="321"/>
      <c r="I60" s="321"/>
      <c r="J60" s="321"/>
      <c r="K60" s="321"/>
      <c r="L60" s="322"/>
    </row>
    <row r="61" spans="1:12" s="323" customFormat="1" x14ac:dyDescent="0.35">
      <c r="A61" s="319"/>
      <c r="B61" s="172"/>
      <c r="C61" s="181" t="s">
        <v>9</v>
      </c>
      <c r="D61" s="181"/>
      <c r="E61" s="182">
        <f>E55</f>
        <v>0</v>
      </c>
      <c r="F61" s="183"/>
      <c r="G61" s="183">
        <v>0.25</v>
      </c>
      <c r="H61" s="183">
        <f>D61*E61*G61</f>
        <v>0</v>
      </c>
      <c r="I61" s="321"/>
      <c r="J61" s="321"/>
      <c r="K61" s="321"/>
      <c r="L61" s="322"/>
    </row>
    <row r="62" spans="1:12" s="323" customFormat="1" ht="21.75" thickBot="1" x14ac:dyDescent="0.4">
      <c r="A62" s="382"/>
      <c r="B62" s="383"/>
      <c r="C62" s="384"/>
      <c r="D62" s="384"/>
      <c r="E62" s="763" t="s">
        <v>10</v>
      </c>
      <c r="F62" s="763"/>
      <c r="G62" s="763"/>
      <c r="H62" s="385">
        <f>SUM(H61:H61)</f>
        <v>0</v>
      </c>
      <c r="I62" s="386"/>
      <c r="J62" s="386"/>
      <c r="K62" s="386"/>
      <c r="L62" s="387"/>
    </row>
    <row r="63" spans="1:12" s="323" customFormat="1" x14ac:dyDescent="0.35">
      <c r="A63" s="388"/>
      <c r="B63" s="389"/>
      <c r="C63" s="390"/>
      <c r="D63" s="390"/>
    </row>
    <row r="64" spans="1:12" s="323" customFormat="1" x14ac:dyDescent="0.35">
      <c r="A64" s="388"/>
      <c r="B64" s="389"/>
      <c r="C64" s="390"/>
      <c r="D64" s="390"/>
    </row>
    <row r="65" spans="1:4" s="323" customFormat="1" x14ac:dyDescent="0.35">
      <c r="A65" s="388"/>
      <c r="B65" s="389"/>
      <c r="C65" s="390"/>
      <c r="D65" s="390"/>
    </row>
    <row r="66" spans="1:4" s="323" customFormat="1" x14ac:dyDescent="0.35">
      <c r="A66" s="388"/>
      <c r="B66" s="389"/>
      <c r="C66" s="390"/>
      <c r="D66" s="390"/>
    </row>
    <row r="67" spans="1:4" s="323" customFormat="1" x14ac:dyDescent="0.35">
      <c r="A67" s="388"/>
      <c r="B67" s="389"/>
      <c r="C67" s="390"/>
      <c r="D67" s="390"/>
    </row>
    <row r="68" spans="1:4" s="323" customFormat="1" x14ac:dyDescent="0.35">
      <c r="A68" s="388"/>
      <c r="B68" s="389"/>
      <c r="C68" s="390"/>
      <c r="D68" s="390"/>
    </row>
    <row r="69" spans="1:4" s="323" customFormat="1" x14ac:dyDescent="0.35">
      <c r="A69" s="388"/>
      <c r="B69" s="389"/>
      <c r="C69" s="390"/>
      <c r="D69" s="390"/>
    </row>
    <row r="70" spans="1:4" s="323" customFormat="1" x14ac:dyDescent="0.35">
      <c r="A70" s="388"/>
      <c r="B70" s="389"/>
      <c r="C70" s="390"/>
      <c r="D70" s="390"/>
    </row>
    <row r="71" spans="1:4" s="323" customFormat="1" x14ac:dyDescent="0.35">
      <c r="A71" s="388"/>
      <c r="B71" s="389"/>
      <c r="C71" s="390"/>
      <c r="D71" s="390"/>
    </row>
    <row r="72" spans="1:4" s="323" customFormat="1" x14ac:dyDescent="0.35">
      <c r="A72" s="388"/>
      <c r="B72" s="389"/>
      <c r="C72" s="390"/>
      <c r="D72" s="390"/>
    </row>
    <row r="73" spans="1:4" s="323" customFormat="1" x14ac:dyDescent="0.35">
      <c r="A73" s="388"/>
      <c r="B73" s="389"/>
      <c r="C73" s="390"/>
      <c r="D73" s="390"/>
    </row>
    <row r="74" spans="1:4" s="323" customFormat="1" x14ac:dyDescent="0.35">
      <c r="A74" s="388"/>
      <c r="B74" s="389"/>
      <c r="C74" s="390"/>
      <c r="D74" s="390"/>
    </row>
    <row r="75" spans="1:4" s="323" customFormat="1" x14ac:dyDescent="0.35">
      <c r="A75" s="388"/>
      <c r="B75" s="389"/>
      <c r="C75" s="390"/>
      <c r="D75" s="390"/>
    </row>
    <row r="76" spans="1:4" s="323" customFormat="1" x14ac:dyDescent="0.35">
      <c r="A76" s="388"/>
      <c r="B76" s="389"/>
      <c r="C76" s="390"/>
      <c r="D76" s="390"/>
    </row>
    <row r="77" spans="1:4" s="323" customFormat="1" x14ac:dyDescent="0.35">
      <c r="A77" s="388"/>
      <c r="B77" s="389"/>
      <c r="C77" s="390"/>
      <c r="D77" s="390"/>
    </row>
    <row r="78" spans="1:4" s="323" customFormat="1" x14ac:dyDescent="0.35">
      <c r="A78" s="388"/>
      <c r="B78" s="389"/>
      <c r="C78" s="390"/>
      <c r="D78" s="390"/>
    </row>
    <row r="79" spans="1:4" s="323" customFormat="1" x14ac:dyDescent="0.35">
      <c r="A79" s="388"/>
      <c r="B79" s="389"/>
      <c r="C79" s="390"/>
      <c r="D79" s="390"/>
    </row>
    <row r="80" spans="1:4" s="323" customFormat="1" x14ac:dyDescent="0.35">
      <c r="A80" s="388"/>
      <c r="B80" s="389"/>
      <c r="C80" s="390"/>
      <c r="D80" s="390"/>
    </row>
    <row r="81" spans="1:4" s="323" customFormat="1" x14ac:dyDescent="0.35">
      <c r="A81" s="388"/>
      <c r="B81" s="389"/>
      <c r="C81" s="390"/>
      <c r="D81" s="390"/>
    </row>
    <row r="82" spans="1:4" s="323" customFormat="1" x14ac:dyDescent="0.35">
      <c r="A82" s="388"/>
      <c r="B82" s="389"/>
      <c r="C82" s="390"/>
      <c r="D82" s="390"/>
    </row>
    <row r="83" spans="1:4" s="323" customFormat="1" x14ac:dyDescent="0.35">
      <c r="A83" s="388"/>
      <c r="B83" s="389"/>
      <c r="C83" s="390"/>
      <c r="D83" s="390"/>
    </row>
    <row r="84" spans="1:4" s="323" customFormat="1" x14ac:dyDescent="0.35">
      <c r="A84" s="388"/>
      <c r="B84" s="389"/>
      <c r="C84" s="390"/>
      <c r="D84" s="390"/>
    </row>
    <row r="85" spans="1:4" s="323" customFormat="1" x14ac:dyDescent="0.35">
      <c r="A85" s="388"/>
      <c r="B85" s="389"/>
      <c r="C85" s="390"/>
      <c r="D85" s="390"/>
    </row>
    <row r="86" spans="1:4" s="323" customFormat="1" x14ac:dyDescent="0.35">
      <c r="A86" s="388"/>
      <c r="B86" s="389"/>
      <c r="C86" s="390"/>
      <c r="D86" s="390"/>
    </row>
    <row r="87" spans="1:4" s="323" customFormat="1" x14ac:dyDescent="0.35">
      <c r="A87" s="388"/>
      <c r="B87" s="389"/>
      <c r="C87" s="390"/>
      <c r="D87" s="390"/>
    </row>
    <row r="88" spans="1:4" s="323" customFormat="1" x14ac:dyDescent="0.35">
      <c r="A88" s="388"/>
      <c r="B88" s="389"/>
      <c r="C88" s="390"/>
      <c r="D88" s="390"/>
    </row>
    <row r="89" spans="1:4" s="323" customFormat="1" x14ac:dyDescent="0.35">
      <c r="A89" s="388"/>
      <c r="B89" s="389"/>
      <c r="C89" s="390"/>
      <c r="D89" s="390"/>
    </row>
    <row r="90" spans="1:4" s="323" customFormat="1" x14ac:dyDescent="0.35">
      <c r="A90" s="388"/>
      <c r="B90" s="389"/>
      <c r="C90" s="390"/>
      <c r="D90" s="390"/>
    </row>
    <row r="91" spans="1:4" s="323" customFormat="1" x14ac:dyDescent="0.35">
      <c r="A91" s="388"/>
      <c r="B91" s="389"/>
      <c r="C91" s="390"/>
      <c r="D91" s="390"/>
    </row>
    <row r="92" spans="1:4" s="323" customFormat="1" x14ac:dyDescent="0.35">
      <c r="A92" s="388"/>
      <c r="B92" s="389"/>
      <c r="C92" s="390"/>
      <c r="D92" s="390"/>
    </row>
    <row r="93" spans="1:4" s="323" customFormat="1" x14ac:dyDescent="0.35">
      <c r="A93" s="388"/>
      <c r="B93" s="389"/>
      <c r="C93" s="390"/>
      <c r="D93" s="390"/>
    </row>
    <row r="94" spans="1:4" s="323" customFormat="1" x14ac:dyDescent="0.35">
      <c r="A94" s="388"/>
      <c r="B94" s="389"/>
      <c r="C94" s="390"/>
      <c r="D94" s="390"/>
    </row>
    <row r="95" spans="1:4" s="323" customFormat="1" x14ac:dyDescent="0.35">
      <c r="A95" s="388"/>
      <c r="B95" s="389"/>
      <c r="C95" s="390"/>
      <c r="D95" s="390"/>
    </row>
    <row r="96" spans="1:4" s="323" customFormat="1" x14ac:dyDescent="0.35">
      <c r="A96" s="388"/>
      <c r="B96" s="389"/>
      <c r="C96" s="390"/>
      <c r="D96" s="390"/>
    </row>
    <row r="97" spans="1:4" s="323" customFormat="1" x14ac:dyDescent="0.35">
      <c r="A97" s="388"/>
      <c r="B97" s="389"/>
      <c r="C97" s="390"/>
      <c r="D97" s="390"/>
    </row>
    <row r="98" spans="1:4" s="323" customFormat="1" x14ac:dyDescent="0.35">
      <c r="A98" s="388"/>
      <c r="B98" s="389"/>
      <c r="C98" s="390"/>
      <c r="D98" s="390"/>
    </row>
    <row r="99" spans="1:4" s="323" customFormat="1" x14ac:dyDescent="0.35">
      <c r="A99" s="388"/>
      <c r="B99" s="389"/>
      <c r="C99" s="390"/>
      <c r="D99" s="390"/>
    </row>
    <row r="100" spans="1:4" s="323" customFormat="1" x14ac:dyDescent="0.35">
      <c r="A100" s="388"/>
      <c r="B100" s="389"/>
      <c r="C100" s="390"/>
      <c r="D100" s="390"/>
    </row>
    <row r="101" spans="1:4" s="323" customFormat="1" x14ac:dyDescent="0.35">
      <c r="A101" s="388"/>
      <c r="B101" s="389"/>
      <c r="C101" s="390"/>
      <c r="D101" s="390"/>
    </row>
    <row r="102" spans="1:4" s="323" customFormat="1" x14ac:dyDescent="0.35">
      <c r="A102" s="388"/>
      <c r="B102" s="389"/>
      <c r="C102" s="390"/>
      <c r="D102" s="390"/>
    </row>
    <row r="103" spans="1:4" s="323" customFormat="1" x14ac:dyDescent="0.35">
      <c r="A103" s="388"/>
      <c r="B103" s="389"/>
      <c r="C103" s="390"/>
      <c r="D103" s="390"/>
    </row>
    <row r="104" spans="1:4" s="323" customFormat="1" x14ac:dyDescent="0.35">
      <c r="A104" s="388"/>
      <c r="B104" s="389"/>
      <c r="C104" s="390"/>
      <c r="D104" s="390"/>
    </row>
    <row r="105" spans="1:4" s="323" customFormat="1" x14ac:dyDescent="0.35">
      <c r="A105" s="388"/>
      <c r="B105" s="389"/>
      <c r="C105" s="390"/>
      <c r="D105" s="390"/>
    </row>
    <row r="106" spans="1:4" s="323" customFormat="1" x14ac:dyDescent="0.35">
      <c r="A106" s="388"/>
      <c r="B106" s="389"/>
      <c r="C106" s="390"/>
      <c r="D106" s="390"/>
    </row>
    <row r="107" spans="1:4" s="323" customFormat="1" x14ac:dyDescent="0.35">
      <c r="A107" s="388"/>
      <c r="B107" s="389"/>
      <c r="C107" s="390"/>
      <c r="D107" s="390"/>
    </row>
    <row r="108" spans="1:4" s="323" customFormat="1" x14ac:dyDescent="0.35">
      <c r="A108" s="388"/>
      <c r="B108" s="389"/>
      <c r="C108" s="390"/>
      <c r="D108" s="390"/>
    </row>
    <row r="109" spans="1:4" s="323" customFormat="1" x14ac:dyDescent="0.35">
      <c r="A109" s="388"/>
      <c r="B109" s="389"/>
      <c r="C109" s="390"/>
      <c r="D109" s="390"/>
    </row>
    <row r="110" spans="1:4" s="323" customFormat="1" x14ac:dyDescent="0.35">
      <c r="A110" s="388"/>
      <c r="B110" s="389"/>
      <c r="C110" s="390"/>
      <c r="D110" s="390"/>
    </row>
    <row r="111" spans="1:4" s="323" customFormat="1" x14ac:dyDescent="0.35">
      <c r="A111" s="388"/>
      <c r="B111" s="389"/>
      <c r="C111" s="390"/>
      <c r="D111" s="390"/>
    </row>
    <row r="112" spans="1:4" s="323" customFormat="1" x14ac:dyDescent="0.35">
      <c r="A112" s="388"/>
      <c r="B112" s="389"/>
      <c r="C112" s="390"/>
      <c r="D112" s="390"/>
    </row>
    <row r="113" spans="1:4" s="323" customFormat="1" x14ac:dyDescent="0.35">
      <c r="A113" s="388"/>
      <c r="B113" s="389"/>
      <c r="C113" s="390"/>
      <c r="D113" s="390"/>
    </row>
    <row r="114" spans="1:4" s="323" customFormat="1" x14ac:dyDescent="0.35">
      <c r="A114" s="388"/>
      <c r="B114" s="389"/>
      <c r="C114" s="390"/>
      <c r="D114" s="390"/>
    </row>
    <row r="115" spans="1:4" s="323" customFormat="1" x14ac:dyDescent="0.35">
      <c r="A115" s="388"/>
      <c r="B115" s="389"/>
      <c r="C115" s="390"/>
      <c r="D115" s="390"/>
    </row>
    <row r="116" spans="1:4" s="323" customFormat="1" x14ac:dyDescent="0.35">
      <c r="A116" s="388"/>
      <c r="B116" s="389"/>
      <c r="C116" s="390"/>
      <c r="D116" s="390"/>
    </row>
    <row r="117" spans="1:4" s="323" customFormat="1" x14ac:dyDescent="0.35">
      <c r="A117" s="388"/>
      <c r="B117" s="389"/>
      <c r="C117" s="390"/>
      <c r="D117" s="390"/>
    </row>
    <row r="118" spans="1:4" s="323" customFormat="1" x14ac:dyDescent="0.35">
      <c r="A118" s="388"/>
      <c r="B118" s="389"/>
      <c r="C118" s="390"/>
      <c r="D118" s="390"/>
    </row>
    <row r="119" spans="1:4" s="323" customFormat="1" x14ac:dyDescent="0.35">
      <c r="A119" s="388"/>
      <c r="B119" s="389"/>
      <c r="C119" s="390"/>
      <c r="D119" s="390"/>
    </row>
    <row r="120" spans="1:4" s="323" customFormat="1" x14ac:dyDescent="0.35">
      <c r="A120" s="388"/>
      <c r="B120" s="389"/>
      <c r="C120" s="390"/>
      <c r="D120" s="390"/>
    </row>
    <row r="121" spans="1:4" s="323" customFormat="1" x14ac:dyDescent="0.35">
      <c r="A121" s="388"/>
      <c r="B121" s="389"/>
      <c r="C121" s="390"/>
      <c r="D121" s="390"/>
    </row>
    <row r="122" spans="1:4" s="323" customFormat="1" x14ac:dyDescent="0.35">
      <c r="A122" s="388"/>
      <c r="B122" s="389"/>
      <c r="C122" s="390"/>
      <c r="D122" s="390"/>
    </row>
    <row r="123" spans="1:4" s="323" customFormat="1" x14ac:dyDescent="0.35">
      <c r="A123" s="388"/>
      <c r="B123" s="389"/>
      <c r="C123" s="390"/>
      <c r="D123" s="390"/>
    </row>
    <row r="124" spans="1:4" s="323" customFormat="1" x14ac:dyDescent="0.35">
      <c r="A124" s="388"/>
      <c r="B124" s="389"/>
      <c r="C124" s="390"/>
      <c r="D124" s="390"/>
    </row>
    <row r="125" spans="1:4" s="323" customFormat="1" x14ac:dyDescent="0.35">
      <c r="A125" s="388"/>
      <c r="B125" s="389"/>
      <c r="C125" s="390"/>
      <c r="D125" s="390"/>
    </row>
    <row r="126" spans="1:4" s="323" customFormat="1" x14ac:dyDescent="0.35">
      <c r="A126" s="388"/>
      <c r="B126" s="389"/>
      <c r="C126" s="390"/>
      <c r="D126" s="390"/>
    </row>
    <row r="127" spans="1:4" s="323" customFormat="1" x14ac:dyDescent="0.35">
      <c r="A127" s="388"/>
      <c r="B127" s="389"/>
      <c r="C127" s="390"/>
      <c r="D127" s="390"/>
    </row>
    <row r="128" spans="1:4" s="323" customFormat="1" x14ac:dyDescent="0.35">
      <c r="A128" s="388"/>
      <c r="B128" s="389"/>
      <c r="C128" s="390"/>
      <c r="D128" s="390"/>
    </row>
    <row r="129" spans="1:4" s="323" customFormat="1" x14ac:dyDescent="0.35">
      <c r="A129" s="388"/>
      <c r="B129" s="389"/>
      <c r="C129" s="390"/>
      <c r="D129" s="390"/>
    </row>
    <row r="130" spans="1:4" s="323" customFormat="1" x14ac:dyDescent="0.35">
      <c r="A130" s="388"/>
      <c r="B130" s="389"/>
      <c r="C130" s="390"/>
      <c r="D130" s="390"/>
    </row>
    <row r="131" spans="1:4" s="323" customFormat="1" x14ac:dyDescent="0.35">
      <c r="A131" s="388"/>
      <c r="B131" s="389"/>
      <c r="C131" s="390"/>
      <c r="D131" s="390"/>
    </row>
    <row r="132" spans="1:4" s="323" customFormat="1" x14ac:dyDescent="0.35">
      <c r="A132" s="388"/>
      <c r="B132" s="389"/>
      <c r="C132" s="390"/>
      <c r="D132" s="390"/>
    </row>
    <row r="133" spans="1:4" s="323" customFormat="1" x14ac:dyDescent="0.35">
      <c r="A133" s="388"/>
      <c r="B133" s="389"/>
      <c r="C133" s="390"/>
      <c r="D133" s="390"/>
    </row>
    <row r="134" spans="1:4" s="323" customFormat="1" x14ac:dyDescent="0.35">
      <c r="A134" s="388"/>
      <c r="B134" s="389"/>
      <c r="C134" s="390"/>
      <c r="D134" s="390"/>
    </row>
    <row r="135" spans="1:4" s="323" customFormat="1" x14ac:dyDescent="0.35">
      <c r="A135" s="388"/>
      <c r="B135" s="389"/>
      <c r="C135" s="390"/>
      <c r="D135" s="390"/>
    </row>
    <row r="136" spans="1:4" s="323" customFormat="1" x14ac:dyDescent="0.35">
      <c r="A136" s="388"/>
      <c r="B136" s="389"/>
      <c r="C136" s="390"/>
      <c r="D136" s="390"/>
    </row>
    <row r="137" spans="1:4" s="323" customFormat="1" x14ac:dyDescent="0.35">
      <c r="A137" s="388"/>
      <c r="B137" s="389"/>
      <c r="C137" s="390"/>
      <c r="D137" s="390"/>
    </row>
    <row r="138" spans="1:4" s="323" customFormat="1" x14ac:dyDescent="0.35">
      <c r="A138" s="388"/>
      <c r="B138" s="389"/>
      <c r="C138" s="390"/>
      <c r="D138" s="390"/>
    </row>
    <row r="139" spans="1:4" s="323" customFormat="1" x14ac:dyDescent="0.35">
      <c r="A139" s="388"/>
      <c r="B139" s="389"/>
      <c r="C139" s="390"/>
      <c r="D139" s="390"/>
    </row>
    <row r="140" spans="1:4" s="323" customFormat="1" x14ac:dyDescent="0.35">
      <c r="A140" s="388"/>
      <c r="B140" s="389"/>
      <c r="C140" s="390"/>
      <c r="D140" s="390"/>
    </row>
    <row r="141" spans="1:4" s="323" customFormat="1" x14ac:dyDescent="0.35">
      <c r="A141" s="388"/>
      <c r="B141" s="389"/>
      <c r="C141" s="390"/>
      <c r="D141" s="390"/>
    </row>
    <row r="142" spans="1:4" s="323" customFormat="1" x14ac:dyDescent="0.35">
      <c r="A142" s="388"/>
      <c r="B142" s="389"/>
      <c r="C142" s="390"/>
      <c r="D142" s="390"/>
    </row>
    <row r="143" spans="1:4" s="323" customFormat="1" x14ac:dyDescent="0.35">
      <c r="A143" s="388"/>
      <c r="B143" s="389"/>
      <c r="C143" s="390"/>
      <c r="D143" s="390"/>
    </row>
    <row r="144" spans="1:4" s="323" customFormat="1" x14ac:dyDescent="0.35">
      <c r="A144" s="388"/>
      <c r="B144" s="389"/>
      <c r="C144" s="390"/>
      <c r="D144" s="390"/>
    </row>
    <row r="145" spans="1:4" s="323" customFormat="1" x14ac:dyDescent="0.35">
      <c r="A145" s="388"/>
      <c r="B145" s="389"/>
      <c r="C145" s="390"/>
      <c r="D145" s="390"/>
    </row>
    <row r="146" spans="1:4" s="323" customFormat="1" x14ac:dyDescent="0.35">
      <c r="A146" s="388"/>
      <c r="B146" s="389"/>
      <c r="C146" s="390"/>
      <c r="D146" s="390"/>
    </row>
    <row r="147" spans="1:4" s="323" customFormat="1" x14ac:dyDescent="0.35">
      <c r="A147" s="388"/>
      <c r="B147" s="389"/>
      <c r="C147" s="390"/>
      <c r="D147" s="390"/>
    </row>
    <row r="148" spans="1:4" s="323" customFormat="1" x14ac:dyDescent="0.35">
      <c r="A148" s="388"/>
      <c r="B148" s="389"/>
      <c r="C148" s="390"/>
      <c r="D148" s="390"/>
    </row>
    <row r="149" spans="1:4" s="323" customFormat="1" x14ac:dyDescent="0.35">
      <c r="A149" s="388"/>
      <c r="B149" s="389"/>
      <c r="C149" s="390"/>
      <c r="D149" s="390"/>
    </row>
    <row r="150" spans="1:4" s="323" customFormat="1" x14ac:dyDescent="0.35">
      <c r="A150" s="388"/>
      <c r="B150" s="389"/>
      <c r="C150" s="390"/>
      <c r="D150" s="390"/>
    </row>
    <row r="151" spans="1:4" s="323" customFormat="1" x14ac:dyDescent="0.35">
      <c r="A151" s="388"/>
      <c r="B151" s="389"/>
      <c r="C151" s="390"/>
      <c r="D151" s="390"/>
    </row>
    <row r="152" spans="1:4" s="323" customFormat="1" x14ac:dyDescent="0.35">
      <c r="A152" s="388"/>
      <c r="B152" s="389"/>
      <c r="C152" s="390"/>
      <c r="D152" s="390"/>
    </row>
    <row r="153" spans="1:4" s="323" customFormat="1" x14ac:dyDescent="0.35">
      <c r="A153" s="388"/>
      <c r="B153" s="389"/>
      <c r="C153" s="390"/>
      <c r="D153" s="390"/>
    </row>
    <row r="154" spans="1:4" s="323" customFormat="1" x14ac:dyDescent="0.35">
      <c r="A154" s="388"/>
      <c r="B154" s="389"/>
      <c r="C154" s="390"/>
      <c r="D154" s="390"/>
    </row>
    <row r="155" spans="1:4" s="323" customFormat="1" x14ac:dyDescent="0.35">
      <c r="A155" s="388"/>
      <c r="B155" s="389"/>
      <c r="C155" s="390"/>
      <c r="D155" s="390"/>
    </row>
    <row r="156" spans="1:4" s="323" customFormat="1" x14ac:dyDescent="0.35">
      <c r="A156" s="388"/>
      <c r="B156" s="389"/>
      <c r="C156" s="390"/>
      <c r="D156" s="390"/>
    </row>
    <row r="157" spans="1:4" s="323" customFormat="1" x14ac:dyDescent="0.35">
      <c r="A157" s="388"/>
      <c r="B157" s="389"/>
      <c r="C157" s="390"/>
      <c r="D157" s="390"/>
    </row>
    <row r="158" spans="1:4" s="323" customFormat="1" x14ac:dyDescent="0.35">
      <c r="A158" s="388"/>
      <c r="B158" s="389"/>
      <c r="C158" s="390"/>
      <c r="D158" s="390"/>
    </row>
    <row r="159" spans="1:4" s="323" customFormat="1" x14ac:dyDescent="0.35">
      <c r="A159" s="388"/>
      <c r="B159" s="389"/>
      <c r="C159" s="390"/>
      <c r="D159" s="390"/>
    </row>
    <row r="160" spans="1:4" s="323" customFormat="1" x14ac:dyDescent="0.35">
      <c r="A160" s="388"/>
      <c r="B160" s="389"/>
      <c r="C160" s="390"/>
      <c r="D160" s="390"/>
    </row>
    <row r="161" spans="1:4" s="323" customFormat="1" x14ac:dyDescent="0.35">
      <c r="A161" s="388"/>
      <c r="B161" s="389"/>
      <c r="C161" s="390"/>
      <c r="D161" s="390"/>
    </row>
    <row r="162" spans="1:4" s="323" customFormat="1" x14ac:dyDescent="0.35">
      <c r="A162" s="388"/>
      <c r="B162" s="389"/>
      <c r="C162" s="390"/>
      <c r="D162" s="390"/>
    </row>
    <row r="163" spans="1:4" s="323" customFormat="1" x14ac:dyDescent="0.35">
      <c r="A163" s="388"/>
      <c r="B163" s="389"/>
      <c r="C163" s="390"/>
      <c r="D163" s="390"/>
    </row>
    <row r="164" spans="1:4" s="323" customFormat="1" x14ac:dyDescent="0.35">
      <c r="A164" s="388"/>
      <c r="B164" s="389"/>
      <c r="C164" s="390"/>
      <c r="D164" s="390"/>
    </row>
    <row r="165" spans="1:4" s="323" customFormat="1" x14ac:dyDescent="0.35">
      <c r="A165" s="388"/>
      <c r="B165" s="389"/>
      <c r="C165" s="390"/>
      <c r="D165" s="390"/>
    </row>
    <row r="166" spans="1:4" s="323" customFormat="1" x14ac:dyDescent="0.35">
      <c r="A166" s="388"/>
      <c r="B166" s="389"/>
      <c r="C166" s="390"/>
      <c r="D166" s="390"/>
    </row>
    <row r="167" spans="1:4" s="323" customFormat="1" x14ac:dyDescent="0.35">
      <c r="A167" s="388"/>
      <c r="B167" s="389"/>
      <c r="C167" s="390"/>
      <c r="D167" s="390"/>
    </row>
    <row r="168" spans="1:4" s="323" customFormat="1" x14ac:dyDescent="0.35">
      <c r="A168" s="388"/>
      <c r="B168" s="389"/>
      <c r="C168" s="390"/>
      <c r="D168" s="390"/>
    </row>
    <row r="169" spans="1:4" s="323" customFormat="1" x14ac:dyDescent="0.35">
      <c r="A169" s="388"/>
      <c r="B169" s="389"/>
      <c r="C169" s="390"/>
      <c r="D169" s="390"/>
    </row>
    <row r="170" spans="1:4" s="323" customFormat="1" x14ac:dyDescent="0.35">
      <c r="A170" s="388"/>
      <c r="B170" s="389"/>
      <c r="C170" s="390"/>
      <c r="D170" s="390"/>
    </row>
    <row r="171" spans="1:4" s="323" customFormat="1" x14ac:dyDescent="0.35">
      <c r="A171" s="388"/>
      <c r="B171" s="389"/>
      <c r="C171" s="390"/>
      <c r="D171" s="390"/>
    </row>
    <row r="172" spans="1:4" s="323" customFormat="1" x14ac:dyDescent="0.35">
      <c r="A172" s="388"/>
      <c r="B172" s="389"/>
      <c r="C172" s="390"/>
      <c r="D172" s="390"/>
    </row>
    <row r="173" spans="1:4" s="323" customFormat="1" x14ac:dyDescent="0.35">
      <c r="A173" s="388"/>
      <c r="B173" s="389"/>
      <c r="C173" s="390"/>
      <c r="D173" s="390"/>
    </row>
    <row r="174" spans="1:4" s="323" customFormat="1" x14ac:dyDescent="0.35">
      <c r="A174" s="388"/>
      <c r="B174" s="389"/>
      <c r="C174" s="390"/>
      <c r="D174" s="390"/>
    </row>
    <row r="175" spans="1:4" s="323" customFormat="1" x14ac:dyDescent="0.35">
      <c r="A175" s="388"/>
      <c r="B175" s="389"/>
      <c r="C175" s="390"/>
      <c r="D175" s="390"/>
    </row>
    <row r="176" spans="1:4" s="323" customFormat="1" x14ac:dyDescent="0.35">
      <c r="A176" s="388"/>
      <c r="B176" s="389"/>
      <c r="C176" s="390"/>
      <c r="D176" s="390"/>
    </row>
    <row r="177" spans="1:4" s="323" customFormat="1" x14ac:dyDescent="0.35">
      <c r="A177" s="388"/>
      <c r="B177" s="389"/>
      <c r="C177" s="390"/>
      <c r="D177" s="390"/>
    </row>
    <row r="178" spans="1:4" s="323" customFormat="1" x14ac:dyDescent="0.35">
      <c r="A178" s="388"/>
      <c r="B178" s="389"/>
      <c r="C178" s="390"/>
      <c r="D178" s="390"/>
    </row>
    <row r="179" spans="1:4" s="323" customFormat="1" x14ac:dyDescent="0.35">
      <c r="A179" s="388"/>
      <c r="B179" s="389"/>
      <c r="C179" s="390"/>
      <c r="D179" s="390"/>
    </row>
    <row r="180" spans="1:4" s="323" customFormat="1" x14ac:dyDescent="0.35">
      <c r="A180" s="388"/>
      <c r="B180" s="389"/>
      <c r="C180" s="390"/>
      <c r="D180" s="390"/>
    </row>
    <row r="181" spans="1:4" s="323" customFormat="1" x14ac:dyDescent="0.35">
      <c r="A181" s="388"/>
      <c r="B181" s="389"/>
      <c r="C181" s="390"/>
      <c r="D181" s="390"/>
    </row>
    <row r="182" spans="1:4" s="323" customFormat="1" x14ac:dyDescent="0.35">
      <c r="A182" s="388"/>
      <c r="B182" s="389"/>
      <c r="C182" s="390"/>
      <c r="D182" s="390"/>
    </row>
    <row r="183" spans="1:4" s="323" customFormat="1" x14ac:dyDescent="0.35">
      <c r="A183" s="388"/>
      <c r="B183" s="389"/>
      <c r="C183" s="390"/>
      <c r="D183" s="390"/>
    </row>
    <row r="184" spans="1:4" s="323" customFormat="1" x14ac:dyDescent="0.35">
      <c r="A184" s="388"/>
      <c r="B184" s="389"/>
      <c r="C184" s="390"/>
      <c r="D184" s="390"/>
    </row>
    <row r="185" spans="1:4" s="323" customFormat="1" x14ac:dyDescent="0.35">
      <c r="A185" s="388"/>
      <c r="B185" s="389"/>
      <c r="C185" s="390"/>
      <c r="D185" s="390"/>
    </row>
    <row r="186" spans="1:4" s="323" customFormat="1" x14ac:dyDescent="0.35">
      <c r="A186" s="388"/>
      <c r="B186" s="389"/>
      <c r="C186" s="390"/>
      <c r="D186" s="390"/>
    </row>
    <row r="187" spans="1:4" s="323" customFormat="1" x14ac:dyDescent="0.35">
      <c r="A187" s="388"/>
      <c r="B187" s="389"/>
      <c r="C187" s="390"/>
      <c r="D187" s="390"/>
    </row>
    <row r="188" spans="1:4" s="323" customFormat="1" x14ac:dyDescent="0.35">
      <c r="A188" s="388"/>
      <c r="B188" s="389"/>
      <c r="C188" s="390"/>
      <c r="D188" s="390"/>
    </row>
    <row r="189" spans="1:4" s="323" customFormat="1" x14ac:dyDescent="0.35">
      <c r="A189" s="388"/>
      <c r="B189" s="389"/>
      <c r="C189" s="390"/>
      <c r="D189" s="390"/>
    </row>
    <row r="190" spans="1:4" s="323" customFormat="1" x14ac:dyDescent="0.35">
      <c r="A190" s="388"/>
      <c r="B190" s="389"/>
      <c r="C190" s="390"/>
      <c r="D190" s="390"/>
    </row>
    <row r="191" spans="1:4" s="323" customFormat="1" x14ac:dyDescent="0.35">
      <c r="A191" s="388"/>
      <c r="B191" s="389"/>
      <c r="C191" s="390"/>
      <c r="D191" s="390"/>
    </row>
    <row r="192" spans="1:4" s="323" customFormat="1" x14ac:dyDescent="0.35">
      <c r="A192" s="388"/>
      <c r="B192" s="389"/>
      <c r="C192" s="390"/>
      <c r="D192" s="390"/>
    </row>
    <row r="193" spans="1:4" s="323" customFormat="1" x14ac:dyDescent="0.35">
      <c r="A193" s="388"/>
      <c r="B193" s="389"/>
      <c r="C193" s="390"/>
      <c r="D193" s="390"/>
    </row>
    <row r="194" spans="1:4" s="323" customFormat="1" x14ac:dyDescent="0.35">
      <c r="A194" s="388"/>
      <c r="B194" s="389"/>
      <c r="C194" s="390"/>
      <c r="D194" s="390"/>
    </row>
    <row r="195" spans="1:4" s="323" customFormat="1" x14ac:dyDescent="0.35">
      <c r="A195" s="388"/>
      <c r="B195" s="389"/>
      <c r="C195" s="390"/>
      <c r="D195" s="390"/>
    </row>
    <row r="196" spans="1:4" s="323" customFormat="1" x14ac:dyDescent="0.35">
      <c r="A196" s="388"/>
      <c r="B196" s="389"/>
      <c r="C196" s="390"/>
      <c r="D196" s="390"/>
    </row>
    <row r="197" spans="1:4" s="323" customFormat="1" x14ac:dyDescent="0.35">
      <c r="A197" s="388"/>
      <c r="B197" s="389"/>
      <c r="C197" s="390"/>
      <c r="D197" s="390"/>
    </row>
    <row r="198" spans="1:4" s="323" customFormat="1" x14ac:dyDescent="0.35">
      <c r="A198" s="388"/>
      <c r="B198" s="389"/>
      <c r="C198" s="390"/>
      <c r="D198" s="390"/>
    </row>
    <row r="199" spans="1:4" s="323" customFormat="1" x14ac:dyDescent="0.35">
      <c r="A199" s="388"/>
      <c r="B199" s="389"/>
      <c r="C199" s="390"/>
      <c r="D199" s="390"/>
    </row>
    <row r="200" spans="1:4" s="323" customFormat="1" x14ac:dyDescent="0.35">
      <c r="A200" s="388"/>
      <c r="B200" s="389"/>
      <c r="C200" s="390"/>
      <c r="D200" s="390"/>
    </row>
    <row r="201" spans="1:4" s="323" customFormat="1" x14ac:dyDescent="0.35">
      <c r="A201" s="388"/>
      <c r="B201" s="389"/>
      <c r="C201" s="390"/>
      <c r="D201" s="390"/>
    </row>
    <row r="202" spans="1:4" s="323" customFormat="1" x14ac:dyDescent="0.35">
      <c r="A202" s="388"/>
      <c r="B202" s="389"/>
      <c r="C202" s="390"/>
      <c r="D202" s="390"/>
    </row>
    <row r="203" spans="1:4" s="323" customFormat="1" x14ac:dyDescent="0.35">
      <c r="A203" s="388"/>
      <c r="B203" s="389"/>
      <c r="C203" s="390"/>
      <c r="D203" s="390"/>
    </row>
    <row r="204" spans="1:4" s="323" customFormat="1" x14ac:dyDescent="0.35">
      <c r="A204" s="388"/>
      <c r="B204" s="389"/>
      <c r="C204" s="390"/>
      <c r="D204" s="390"/>
    </row>
    <row r="205" spans="1:4" s="323" customFormat="1" x14ac:dyDescent="0.35">
      <c r="A205" s="388"/>
      <c r="B205" s="389"/>
      <c r="C205" s="390"/>
      <c r="D205" s="390"/>
    </row>
    <row r="206" spans="1:4" s="323" customFormat="1" x14ac:dyDescent="0.35">
      <c r="A206" s="388"/>
      <c r="B206" s="389"/>
      <c r="C206" s="390"/>
      <c r="D206" s="390"/>
    </row>
    <row r="207" spans="1:4" s="323" customFormat="1" x14ac:dyDescent="0.35">
      <c r="A207" s="388"/>
      <c r="B207" s="389"/>
      <c r="C207" s="390"/>
      <c r="D207" s="390"/>
    </row>
    <row r="208" spans="1:4" s="323" customFormat="1" x14ac:dyDescent="0.35">
      <c r="A208" s="388"/>
      <c r="B208" s="389"/>
      <c r="C208" s="390"/>
      <c r="D208" s="390"/>
    </row>
    <row r="209" spans="1:4" s="323" customFormat="1" x14ac:dyDescent="0.35">
      <c r="A209" s="388"/>
      <c r="B209" s="389"/>
      <c r="C209" s="390"/>
      <c r="D209" s="390"/>
    </row>
    <row r="210" spans="1:4" s="323" customFormat="1" x14ac:dyDescent="0.35">
      <c r="A210" s="388"/>
      <c r="B210" s="389"/>
      <c r="C210" s="390"/>
      <c r="D210" s="390"/>
    </row>
    <row r="211" spans="1:4" s="323" customFormat="1" x14ac:dyDescent="0.35">
      <c r="A211" s="388"/>
      <c r="B211" s="389"/>
      <c r="C211" s="390"/>
      <c r="D211" s="390"/>
    </row>
    <row r="212" spans="1:4" s="323" customFormat="1" x14ac:dyDescent="0.35">
      <c r="A212" s="388"/>
      <c r="B212" s="389"/>
      <c r="C212" s="390"/>
      <c r="D212" s="390"/>
    </row>
    <row r="213" spans="1:4" s="323" customFormat="1" x14ac:dyDescent="0.35">
      <c r="A213" s="388"/>
      <c r="B213" s="389"/>
      <c r="C213" s="390"/>
      <c r="D213" s="390"/>
    </row>
    <row r="214" spans="1:4" s="323" customFormat="1" x14ac:dyDescent="0.35">
      <c r="A214" s="388"/>
      <c r="B214" s="389"/>
      <c r="C214" s="390"/>
      <c r="D214" s="390"/>
    </row>
    <row r="215" spans="1:4" s="323" customFormat="1" x14ac:dyDescent="0.35">
      <c r="A215" s="388"/>
      <c r="B215" s="389"/>
      <c r="C215" s="390"/>
      <c r="D215" s="390"/>
    </row>
    <row r="216" spans="1:4" s="323" customFormat="1" x14ac:dyDescent="0.35">
      <c r="A216" s="388"/>
      <c r="B216" s="389"/>
      <c r="C216" s="390"/>
      <c r="D216" s="390"/>
    </row>
    <row r="217" spans="1:4" s="323" customFormat="1" x14ac:dyDescent="0.35">
      <c r="A217" s="388"/>
      <c r="B217" s="389"/>
      <c r="C217" s="390"/>
      <c r="D217" s="390"/>
    </row>
    <row r="218" spans="1:4" s="323" customFormat="1" x14ac:dyDescent="0.35">
      <c r="A218" s="388"/>
      <c r="B218" s="389"/>
      <c r="C218" s="390"/>
      <c r="D218" s="390"/>
    </row>
    <row r="219" spans="1:4" s="323" customFormat="1" x14ac:dyDescent="0.35">
      <c r="A219" s="388"/>
      <c r="B219" s="389"/>
      <c r="C219" s="390"/>
      <c r="D219" s="390"/>
    </row>
    <row r="220" spans="1:4" s="323" customFormat="1" x14ac:dyDescent="0.35">
      <c r="A220" s="388"/>
      <c r="B220" s="389"/>
      <c r="C220" s="390"/>
      <c r="D220" s="390"/>
    </row>
    <row r="221" spans="1:4" s="323" customFormat="1" x14ac:dyDescent="0.35">
      <c r="A221" s="388"/>
      <c r="B221" s="389"/>
      <c r="C221" s="390"/>
      <c r="D221" s="390"/>
    </row>
    <row r="222" spans="1:4" s="323" customFormat="1" x14ac:dyDescent="0.35">
      <c r="A222" s="388"/>
      <c r="B222" s="389"/>
      <c r="C222" s="390"/>
      <c r="D222" s="390"/>
    </row>
    <row r="223" spans="1:4" s="323" customFormat="1" x14ac:dyDescent="0.35">
      <c r="A223" s="388"/>
      <c r="B223" s="389"/>
      <c r="C223" s="390"/>
      <c r="D223" s="390"/>
    </row>
    <row r="224" spans="1:4" s="323" customFormat="1" x14ac:dyDescent="0.35">
      <c r="A224" s="388"/>
      <c r="B224" s="389"/>
      <c r="C224" s="390"/>
      <c r="D224" s="390"/>
    </row>
    <row r="225" spans="1:4" s="323" customFormat="1" x14ac:dyDescent="0.35">
      <c r="A225" s="388"/>
      <c r="B225" s="389"/>
      <c r="C225" s="390"/>
      <c r="D225" s="390"/>
    </row>
    <row r="226" spans="1:4" s="323" customFormat="1" x14ac:dyDescent="0.35">
      <c r="A226" s="388"/>
      <c r="B226" s="389"/>
      <c r="C226" s="390"/>
      <c r="D226" s="390"/>
    </row>
    <row r="227" spans="1:4" s="323" customFormat="1" x14ac:dyDescent="0.35">
      <c r="A227" s="388"/>
      <c r="B227" s="389"/>
      <c r="C227" s="390"/>
      <c r="D227" s="390"/>
    </row>
    <row r="228" spans="1:4" s="323" customFormat="1" x14ac:dyDescent="0.35">
      <c r="A228" s="388"/>
      <c r="B228" s="389"/>
      <c r="C228" s="390"/>
      <c r="D228" s="390"/>
    </row>
    <row r="229" spans="1:4" s="323" customFormat="1" x14ac:dyDescent="0.35">
      <c r="A229" s="388"/>
      <c r="B229" s="389"/>
      <c r="C229" s="390"/>
      <c r="D229" s="390"/>
    </row>
    <row r="230" spans="1:4" s="323" customFormat="1" x14ac:dyDescent="0.35">
      <c r="A230" s="388"/>
      <c r="B230" s="389"/>
      <c r="C230" s="390"/>
      <c r="D230" s="390"/>
    </row>
    <row r="231" spans="1:4" s="323" customFormat="1" x14ac:dyDescent="0.35">
      <c r="A231" s="388"/>
      <c r="B231" s="389"/>
      <c r="C231" s="390"/>
      <c r="D231" s="390"/>
    </row>
    <row r="232" spans="1:4" s="323" customFormat="1" x14ac:dyDescent="0.35">
      <c r="A232" s="388"/>
      <c r="B232" s="389"/>
      <c r="C232" s="390"/>
      <c r="D232" s="390"/>
    </row>
    <row r="233" spans="1:4" s="323" customFormat="1" x14ac:dyDescent="0.35">
      <c r="A233" s="388"/>
      <c r="B233" s="389"/>
      <c r="C233" s="390"/>
      <c r="D233" s="390"/>
    </row>
    <row r="234" spans="1:4" s="323" customFormat="1" x14ac:dyDescent="0.35">
      <c r="A234" s="388"/>
      <c r="B234" s="389"/>
      <c r="C234" s="390"/>
      <c r="D234" s="390"/>
    </row>
    <row r="235" spans="1:4" s="323" customFormat="1" x14ac:dyDescent="0.35">
      <c r="A235" s="388"/>
      <c r="B235" s="389"/>
      <c r="C235" s="390"/>
      <c r="D235" s="390"/>
    </row>
    <row r="236" spans="1:4" s="323" customFormat="1" x14ac:dyDescent="0.35">
      <c r="A236" s="388"/>
      <c r="B236" s="389"/>
      <c r="C236" s="390"/>
      <c r="D236" s="390"/>
    </row>
    <row r="237" spans="1:4" s="323" customFormat="1" x14ac:dyDescent="0.35">
      <c r="A237" s="388"/>
      <c r="B237" s="389"/>
      <c r="C237" s="390"/>
      <c r="D237" s="390"/>
    </row>
    <row r="238" spans="1:4" s="88" customFormat="1" x14ac:dyDescent="0.35">
      <c r="A238" s="114"/>
      <c r="B238" s="115"/>
      <c r="C238" s="116"/>
      <c r="D238" s="116"/>
    </row>
    <row r="239" spans="1:4" s="88" customFormat="1" x14ac:dyDescent="0.35">
      <c r="A239" s="114"/>
      <c r="B239" s="115"/>
      <c r="C239" s="116"/>
      <c r="D239" s="116"/>
    </row>
    <row r="240" spans="1:4" s="88" customFormat="1" x14ac:dyDescent="0.35">
      <c r="A240" s="114"/>
      <c r="B240" s="115"/>
      <c r="C240" s="116"/>
      <c r="D240" s="116"/>
    </row>
    <row r="241" spans="1:4" s="88" customFormat="1" x14ac:dyDescent="0.35">
      <c r="A241" s="114"/>
      <c r="B241" s="115"/>
      <c r="C241" s="116"/>
      <c r="D241" s="116"/>
    </row>
    <row r="242" spans="1:4" s="88" customFormat="1" x14ac:dyDescent="0.35">
      <c r="A242" s="114"/>
      <c r="B242" s="115"/>
      <c r="C242" s="116"/>
      <c r="D242" s="116"/>
    </row>
    <row r="243" spans="1:4" s="88" customFormat="1" x14ac:dyDescent="0.35">
      <c r="A243" s="114"/>
      <c r="B243" s="115"/>
      <c r="C243" s="116"/>
      <c r="D243" s="116"/>
    </row>
    <row r="244" spans="1:4" s="88" customFormat="1" x14ac:dyDescent="0.35">
      <c r="A244" s="114"/>
      <c r="B244" s="115"/>
      <c r="C244" s="116"/>
      <c r="D244" s="116"/>
    </row>
    <row r="245" spans="1:4" s="88" customFormat="1" x14ac:dyDescent="0.35">
      <c r="A245" s="114"/>
      <c r="B245" s="115"/>
      <c r="C245" s="116"/>
      <c r="D245" s="116"/>
    </row>
    <row r="246" spans="1:4" s="88" customFormat="1" x14ac:dyDescent="0.35">
      <c r="A246" s="114"/>
      <c r="B246" s="115"/>
      <c r="C246" s="116"/>
      <c r="D246" s="116"/>
    </row>
    <row r="247" spans="1:4" s="88" customFormat="1" x14ac:dyDescent="0.35">
      <c r="A247" s="114"/>
      <c r="B247" s="115"/>
      <c r="C247" s="116"/>
      <c r="D247" s="116"/>
    </row>
    <row r="248" spans="1:4" s="88" customFormat="1" x14ac:dyDescent="0.35">
      <c r="A248" s="114"/>
      <c r="B248" s="115"/>
      <c r="C248" s="116"/>
      <c r="D248" s="116"/>
    </row>
    <row r="249" spans="1:4" s="88" customFormat="1" x14ac:dyDescent="0.35">
      <c r="A249" s="114"/>
      <c r="B249" s="115"/>
      <c r="C249" s="116"/>
      <c r="D249" s="116"/>
    </row>
    <row r="250" spans="1:4" s="88" customFormat="1" x14ac:dyDescent="0.35">
      <c r="A250" s="114"/>
      <c r="B250" s="115"/>
      <c r="C250" s="116"/>
      <c r="D250" s="116"/>
    </row>
    <row r="251" spans="1:4" s="88" customFormat="1" x14ac:dyDescent="0.35">
      <c r="A251" s="114"/>
      <c r="B251" s="115"/>
      <c r="C251" s="116"/>
      <c r="D251" s="116"/>
    </row>
    <row r="252" spans="1:4" s="88" customFormat="1" x14ac:dyDescent="0.35">
      <c r="A252" s="114"/>
      <c r="B252" s="115"/>
      <c r="C252" s="116"/>
      <c r="D252" s="116"/>
    </row>
    <row r="253" spans="1:4" s="88" customFormat="1" x14ac:dyDescent="0.35">
      <c r="A253" s="114"/>
      <c r="B253" s="115"/>
      <c r="C253" s="116"/>
      <c r="D253" s="116"/>
    </row>
    <row r="254" spans="1:4" s="88" customFormat="1" x14ac:dyDescent="0.35">
      <c r="A254" s="114"/>
      <c r="B254" s="115"/>
      <c r="C254" s="116"/>
      <c r="D254" s="116"/>
    </row>
    <row r="255" spans="1:4" s="88" customFormat="1" x14ac:dyDescent="0.35">
      <c r="A255" s="114"/>
      <c r="B255" s="115"/>
      <c r="C255" s="116"/>
      <c r="D255" s="116"/>
    </row>
    <row r="256" spans="1:4" s="88" customFormat="1" x14ac:dyDescent="0.35">
      <c r="A256" s="114"/>
      <c r="B256" s="115"/>
      <c r="C256" s="116"/>
      <c r="D256" s="116"/>
    </row>
    <row r="257" spans="1:4" s="88" customFormat="1" x14ac:dyDescent="0.35">
      <c r="A257" s="114"/>
      <c r="B257" s="115"/>
      <c r="C257" s="116"/>
      <c r="D257" s="116"/>
    </row>
    <row r="258" spans="1:4" s="88" customFormat="1" x14ac:dyDescent="0.35">
      <c r="A258" s="114"/>
      <c r="B258" s="115"/>
      <c r="C258" s="116"/>
      <c r="D258" s="116"/>
    </row>
    <row r="259" spans="1:4" s="88" customFormat="1" x14ac:dyDescent="0.35">
      <c r="A259" s="114"/>
      <c r="B259" s="115"/>
      <c r="C259" s="116"/>
      <c r="D259" s="116"/>
    </row>
    <row r="260" spans="1:4" s="88" customFormat="1" x14ac:dyDescent="0.35">
      <c r="A260" s="114"/>
      <c r="B260" s="115"/>
      <c r="C260" s="116"/>
      <c r="D260" s="116"/>
    </row>
    <row r="261" spans="1:4" s="88" customFormat="1" x14ac:dyDescent="0.35">
      <c r="A261" s="114"/>
      <c r="B261" s="115"/>
      <c r="C261" s="116"/>
      <c r="D261" s="116"/>
    </row>
    <row r="262" spans="1:4" s="88" customFormat="1" x14ac:dyDescent="0.35">
      <c r="A262" s="114"/>
      <c r="B262" s="115"/>
      <c r="C262" s="116"/>
      <c r="D262" s="116"/>
    </row>
    <row r="263" spans="1:4" s="88" customFormat="1" x14ac:dyDescent="0.35">
      <c r="A263" s="114"/>
      <c r="B263" s="115"/>
      <c r="C263" s="116"/>
      <c r="D263" s="116"/>
    </row>
    <row r="264" spans="1:4" s="88" customFormat="1" x14ac:dyDescent="0.35">
      <c r="A264" s="114"/>
      <c r="B264" s="115"/>
      <c r="C264" s="116"/>
      <c r="D264" s="116"/>
    </row>
    <row r="265" spans="1:4" s="88" customFormat="1" x14ac:dyDescent="0.35">
      <c r="A265" s="114"/>
      <c r="B265" s="115"/>
      <c r="C265" s="116"/>
      <c r="D265" s="116"/>
    </row>
    <row r="266" spans="1:4" s="88" customFormat="1" x14ac:dyDescent="0.35">
      <c r="A266" s="114"/>
      <c r="B266" s="115"/>
      <c r="C266" s="116"/>
      <c r="D266" s="116"/>
    </row>
    <row r="267" spans="1:4" s="88" customFormat="1" x14ac:dyDescent="0.35">
      <c r="A267" s="114"/>
      <c r="B267" s="115"/>
      <c r="C267" s="116"/>
      <c r="D267" s="116"/>
    </row>
    <row r="268" spans="1:4" s="88" customFormat="1" x14ac:dyDescent="0.35">
      <c r="A268" s="114"/>
      <c r="B268" s="115"/>
      <c r="C268" s="116"/>
      <c r="D268" s="116"/>
    </row>
    <row r="269" spans="1:4" s="88" customFormat="1" x14ac:dyDescent="0.35">
      <c r="A269" s="114"/>
      <c r="B269" s="115"/>
      <c r="C269" s="116"/>
      <c r="D269" s="116"/>
    </row>
    <row r="270" spans="1:4" s="88" customFormat="1" x14ac:dyDescent="0.35">
      <c r="A270" s="114"/>
      <c r="B270" s="115"/>
      <c r="C270" s="116"/>
      <c r="D270" s="116"/>
    </row>
    <row r="271" spans="1:4" s="88" customFormat="1" x14ac:dyDescent="0.35">
      <c r="A271" s="114"/>
      <c r="B271" s="115"/>
      <c r="C271" s="116"/>
      <c r="D271" s="116"/>
    </row>
    <row r="272" spans="1:4" s="88" customFormat="1" x14ac:dyDescent="0.35">
      <c r="A272" s="114"/>
      <c r="B272" s="115"/>
      <c r="C272" s="116"/>
      <c r="D272" s="116"/>
    </row>
    <row r="273" spans="1:4" s="88" customFormat="1" x14ac:dyDescent="0.35">
      <c r="A273" s="114"/>
      <c r="B273" s="115"/>
      <c r="C273" s="116"/>
      <c r="D273" s="116"/>
    </row>
    <row r="274" spans="1:4" s="88" customFormat="1" x14ac:dyDescent="0.35">
      <c r="A274" s="114"/>
      <c r="B274" s="115"/>
      <c r="C274" s="116"/>
      <c r="D274" s="116"/>
    </row>
    <row r="275" spans="1:4" s="88" customFormat="1" x14ac:dyDescent="0.35">
      <c r="A275" s="114"/>
      <c r="B275" s="115"/>
      <c r="C275" s="116"/>
      <c r="D275" s="116"/>
    </row>
    <row r="276" spans="1:4" s="88" customFormat="1" x14ac:dyDescent="0.35">
      <c r="A276" s="114"/>
      <c r="B276" s="115"/>
      <c r="C276" s="116"/>
      <c r="D276" s="116"/>
    </row>
    <row r="277" spans="1:4" s="88" customFormat="1" x14ac:dyDescent="0.35">
      <c r="A277" s="114"/>
      <c r="B277" s="115"/>
      <c r="C277" s="116"/>
      <c r="D277" s="116"/>
    </row>
    <row r="278" spans="1:4" s="88" customFormat="1" x14ac:dyDescent="0.35">
      <c r="A278" s="114"/>
      <c r="B278" s="115"/>
      <c r="C278" s="116"/>
      <c r="D278" s="116"/>
    </row>
    <row r="279" spans="1:4" s="88" customFormat="1" x14ac:dyDescent="0.35">
      <c r="A279" s="114"/>
      <c r="B279" s="115"/>
      <c r="C279" s="116"/>
      <c r="D279" s="116"/>
    </row>
    <row r="280" spans="1:4" s="88" customFormat="1" x14ac:dyDescent="0.35">
      <c r="A280" s="114"/>
      <c r="B280" s="115"/>
      <c r="C280" s="116"/>
      <c r="D280" s="116"/>
    </row>
    <row r="281" spans="1:4" s="88" customFormat="1" x14ac:dyDescent="0.35">
      <c r="A281" s="114"/>
      <c r="B281" s="115"/>
      <c r="C281" s="116"/>
      <c r="D281" s="116"/>
    </row>
    <row r="282" spans="1:4" s="88" customFormat="1" x14ac:dyDescent="0.35">
      <c r="A282" s="114"/>
      <c r="B282" s="115"/>
      <c r="C282" s="116"/>
      <c r="D282" s="116"/>
    </row>
    <row r="283" spans="1:4" s="88" customFormat="1" x14ac:dyDescent="0.35">
      <c r="A283" s="114"/>
      <c r="B283" s="115"/>
      <c r="C283" s="116"/>
      <c r="D283" s="116"/>
    </row>
    <row r="284" spans="1:4" s="88" customFormat="1" x14ac:dyDescent="0.35">
      <c r="A284" s="114"/>
      <c r="B284" s="115"/>
      <c r="C284" s="116"/>
      <c r="D284" s="116"/>
    </row>
    <row r="285" spans="1:4" s="88" customFormat="1" x14ac:dyDescent="0.35">
      <c r="A285" s="114"/>
      <c r="B285" s="115"/>
      <c r="C285" s="116"/>
      <c r="D285" s="116"/>
    </row>
    <row r="286" spans="1:4" s="88" customFormat="1" x14ac:dyDescent="0.35">
      <c r="A286" s="114"/>
      <c r="B286" s="115"/>
      <c r="C286" s="116"/>
      <c r="D286" s="116"/>
    </row>
    <row r="287" spans="1:4" s="88" customFormat="1" x14ac:dyDescent="0.35">
      <c r="A287" s="114"/>
      <c r="B287" s="115"/>
      <c r="C287" s="116"/>
      <c r="D287" s="116"/>
    </row>
    <row r="288" spans="1:4" s="88" customFormat="1" x14ac:dyDescent="0.35">
      <c r="A288" s="114"/>
      <c r="B288" s="115"/>
      <c r="C288" s="116"/>
      <c r="D288" s="116"/>
    </row>
    <row r="289" spans="1:4" s="88" customFormat="1" x14ac:dyDescent="0.35">
      <c r="A289" s="114"/>
      <c r="B289" s="115"/>
      <c r="C289" s="116"/>
      <c r="D289" s="116"/>
    </row>
    <row r="290" spans="1:4" s="88" customFormat="1" x14ac:dyDescent="0.35">
      <c r="A290" s="114"/>
      <c r="B290" s="115"/>
      <c r="C290" s="116"/>
      <c r="D290" s="116"/>
    </row>
    <row r="291" spans="1:4" s="88" customFormat="1" x14ac:dyDescent="0.35">
      <c r="A291" s="114"/>
      <c r="B291" s="115"/>
      <c r="C291" s="116"/>
      <c r="D291" s="116"/>
    </row>
    <row r="292" spans="1:4" s="88" customFormat="1" x14ac:dyDescent="0.35">
      <c r="A292" s="114"/>
      <c r="B292" s="115"/>
      <c r="C292" s="116"/>
      <c r="D292" s="116"/>
    </row>
    <row r="293" spans="1:4" s="88" customFormat="1" x14ac:dyDescent="0.35">
      <c r="A293" s="114"/>
      <c r="B293" s="115"/>
      <c r="C293" s="116"/>
      <c r="D293" s="116"/>
    </row>
    <row r="294" spans="1:4" s="88" customFormat="1" x14ac:dyDescent="0.35">
      <c r="A294" s="114"/>
      <c r="B294" s="115"/>
      <c r="C294" s="116"/>
      <c r="D294" s="116"/>
    </row>
    <row r="295" spans="1:4" s="88" customFormat="1" x14ac:dyDescent="0.35">
      <c r="A295" s="114"/>
      <c r="B295" s="115"/>
      <c r="C295" s="116"/>
      <c r="D295" s="116"/>
    </row>
    <row r="296" spans="1:4" s="88" customFormat="1" x14ac:dyDescent="0.35">
      <c r="A296" s="114"/>
      <c r="B296" s="115"/>
      <c r="C296" s="116"/>
      <c r="D296" s="116"/>
    </row>
    <row r="297" spans="1:4" s="88" customFormat="1" x14ac:dyDescent="0.35">
      <c r="A297" s="114"/>
      <c r="B297" s="115"/>
      <c r="C297" s="116"/>
      <c r="D297" s="116"/>
    </row>
    <row r="298" spans="1:4" s="88" customFormat="1" x14ac:dyDescent="0.35">
      <c r="A298" s="114"/>
      <c r="B298" s="115"/>
      <c r="C298" s="116"/>
      <c r="D298" s="116"/>
    </row>
    <row r="299" spans="1:4" s="88" customFormat="1" x14ac:dyDescent="0.35">
      <c r="A299" s="114"/>
      <c r="B299" s="115"/>
      <c r="C299" s="116"/>
      <c r="D299" s="116"/>
    </row>
    <row r="300" spans="1:4" s="88" customFormat="1" x14ac:dyDescent="0.35">
      <c r="A300" s="114"/>
      <c r="B300" s="115"/>
      <c r="C300" s="116"/>
      <c r="D300" s="116"/>
    </row>
    <row r="301" spans="1:4" s="88" customFormat="1" x14ac:dyDescent="0.35">
      <c r="A301" s="114"/>
      <c r="B301" s="115"/>
      <c r="C301" s="116"/>
      <c r="D301" s="116"/>
    </row>
    <row r="302" spans="1:4" s="88" customFormat="1" x14ac:dyDescent="0.35">
      <c r="A302" s="114"/>
      <c r="B302" s="115"/>
      <c r="C302" s="116"/>
      <c r="D302" s="116"/>
    </row>
    <row r="303" spans="1:4" s="88" customFormat="1" x14ac:dyDescent="0.35">
      <c r="A303" s="114"/>
      <c r="B303" s="115"/>
      <c r="C303" s="116"/>
      <c r="D303" s="116"/>
    </row>
    <row r="304" spans="1:4" s="88" customFormat="1" x14ac:dyDescent="0.35">
      <c r="A304" s="114"/>
      <c r="B304" s="115"/>
      <c r="C304" s="116"/>
      <c r="D304" s="116"/>
    </row>
    <row r="305" spans="1:4" s="88" customFormat="1" x14ac:dyDescent="0.35">
      <c r="A305" s="114"/>
      <c r="B305" s="115"/>
      <c r="C305" s="116"/>
      <c r="D305" s="116"/>
    </row>
    <row r="306" spans="1:4" s="88" customFormat="1" x14ac:dyDescent="0.35">
      <c r="A306" s="114"/>
      <c r="B306" s="115"/>
      <c r="C306" s="116"/>
      <c r="D306" s="116"/>
    </row>
    <row r="307" spans="1:4" s="88" customFormat="1" x14ac:dyDescent="0.35">
      <c r="A307" s="114"/>
      <c r="B307" s="115"/>
      <c r="C307" s="116"/>
      <c r="D307" s="116"/>
    </row>
    <row r="308" spans="1:4" s="88" customFormat="1" x14ac:dyDescent="0.35">
      <c r="A308" s="114"/>
      <c r="B308" s="115"/>
      <c r="C308" s="116"/>
      <c r="D308" s="116"/>
    </row>
    <row r="309" spans="1:4" s="88" customFormat="1" x14ac:dyDescent="0.35">
      <c r="A309" s="114"/>
      <c r="B309" s="115"/>
      <c r="C309" s="116"/>
      <c r="D309" s="116"/>
    </row>
    <row r="310" spans="1:4" s="88" customFormat="1" x14ac:dyDescent="0.35">
      <c r="A310" s="114"/>
      <c r="B310" s="115"/>
      <c r="C310" s="116"/>
      <c r="D310" s="116"/>
    </row>
    <row r="311" spans="1:4" s="88" customFormat="1" x14ac:dyDescent="0.35">
      <c r="A311" s="114"/>
      <c r="B311" s="115"/>
      <c r="C311" s="116"/>
      <c r="D311" s="116"/>
    </row>
    <row r="312" spans="1:4" s="88" customFormat="1" x14ac:dyDescent="0.35">
      <c r="A312" s="114"/>
      <c r="B312" s="115"/>
      <c r="C312" s="116"/>
      <c r="D312" s="116"/>
    </row>
    <row r="313" spans="1:4" s="88" customFormat="1" x14ac:dyDescent="0.35">
      <c r="A313" s="114"/>
      <c r="B313" s="115"/>
      <c r="C313" s="116"/>
      <c r="D313" s="116"/>
    </row>
    <row r="314" spans="1:4" s="88" customFormat="1" x14ac:dyDescent="0.35">
      <c r="A314" s="114"/>
      <c r="B314" s="115"/>
      <c r="C314" s="116"/>
      <c r="D314" s="116"/>
    </row>
    <row r="315" spans="1:4" s="88" customFormat="1" x14ac:dyDescent="0.35">
      <c r="A315" s="114"/>
      <c r="B315" s="115"/>
      <c r="C315" s="116"/>
      <c r="D315" s="116"/>
    </row>
    <row r="316" spans="1:4" s="88" customFormat="1" x14ac:dyDescent="0.35">
      <c r="A316" s="114"/>
      <c r="B316" s="115"/>
      <c r="C316" s="116"/>
      <c r="D316" s="116"/>
    </row>
    <row r="317" spans="1:4" s="88" customFormat="1" x14ac:dyDescent="0.35">
      <c r="A317" s="114"/>
      <c r="B317" s="115"/>
      <c r="C317" s="116"/>
      <c r="D317" s="116"/>
    </row>
    <row r="318" spans="1:4" s="88" customFormat="1" x14ac:dyDescent="0.35">
      <c r="A318" s="114"/>
      <c r="B318" s="115"/>
      <c r="C318" s="116"/>
      <c r="D318" s="116"/>
    </row>
    <row r="319" spans="1:4" s="88" customFormat="1" x14ac:dyDescent="0.35">
      <c r="A319" s="114"/>
      <c r="B319" s="115"/>
      <c r="C319" s="116"/>
      <c r="D319" s="116"/>
    </row>
    <row r="320" spans="1:4" s="88" customFormat="1" x14ac:dyDescent="0.35">
      <c r="A320" s="114"/>
      <c r="B320" s="115"/>
      <c r="C320" s="116"/>
      <c r="D320" s="116"/>
    </row>
    <row r="321" spans="1:4" s="88" customFormat="1" x14ac:dyDescent="0.35">
      <c r="A321" s="114"/>
      <c r="B321" s="115"/>
      <c r="C321" s="116"/>
      <c r="D321" s="116"/>
    </row>
    <row r="322" spans="1:4" s="88" customFormat="1" x14ac:dyDescent="0.35">
      <c r="A322" s="114"/>
      <c r="B322" s="115"/>
      <c r="C322" s="116"/>
      <c r="D322" s="116"/>
    </row>
    <row r="323" spans="1:4" s="88" customFormat="1" x14ac:dyDescent="0.35">
      <c r="A323" s="114"/>
      <c r="B323" s="115"/>
      <c r="C323" s="116"/>
      <c r="D323" s="116"/>
    </row>
    <row r="324" spans="1:4" s="88" customFormat="1" x14ac:dyDescent="0.35">
      <c r="A324" s="114"/>
      <c r="B324" s="115"/>
      <c r="C324" s="116"/>
      <c r="D324" s="116"/>
    </row>
    <row r="325" spans="1:4" s="88" customFormat="1" x14ac:dyDescent="0.35">
      <c r="A325" s="114"/>
      <c r="B325" s="115"/>
      <c r="C325" s="116"/>
      <c r="D325" s="116"/>
    </row>
    <row r="326" spans="1:4" s="88" customFormat="1" x14ac:dyDescent="0.35">
      <c r="A326" s="114"/>
      <c r="B326" s="115"/>
      <c r="C326" s="116"/>
      <c r="D326" s="116"/>
    </row>
    <row r="327" spans="1:4" s="88" customFormat="1" x14ac:dyDescent="0.35">
      <c r="A327" s="114"/>
      <c r="B327" s="115"/>
      <c r="C327" s="116"/>
      <c r="D327" s="116"/>
    </row>
    <row r="328" spans="1:4" s="88" customFormat="1" x14ac:dyDescent="0.35">
      <c r="A328" s="114"/>
      <c r="B328" s="115"/>
      <c r="C328" s="116"/>
      <c r="D328" s="116"/>
    </row>
    <row r="329" spans="1:4" s="88" customFormat="1" x14ac:dyDescent="0.35">
      <c r="A329" s="114"/>
      <c r="B329" s="115"/>
      <c r="C329" s="116"/>
      <c r="D329" s="116"/>
    </row>
    <row r="330" spans="1:4" s="88" customFormat="1" x14ac:dyDescent="0.35">
      <c r="A330" s="114"/>
      <c r="B330" s="115"/>
      <c r="C330" s="116"/>
      <c r="D330" s="116"/>
    </row>
    <row r="331" spans="1:4" s="88" customFormat="1" x14ac:dyDescent="0.35">
      <c r="A331" s="114"/>
      <c r="B331" s="115"/>
      <c r="C331" s="116"/>
      <c r="D331" s="116"/>
    </row>
    <row r="332" spans="1:4" s="88" customFormat="1" x14ac:dyDescent="0.35">
      <c r="A332" s="114"/>
      <c r="B332" s="115"/>
      <c r="C332" s="116"/>
      <c r="D332" s="116"/>
    </row>
    <row r="333" spans="1:4" s="88" customFormat="1" x14ac:dyDescent="0.35">
      <c r="A333" s="114"/>
      <c r="B333" s="115"/>
      <c r="C333" s="116"/>
      <c r="D333" s="116"/>
    </row>
    <row r="334" spans="1:4" s="88" customFormat="1" x14ac:dyDescent="0.35">
      <c r="A334" s="114"/>
      <c r="B334" s="115"/>
      <c r="C334" s="116"/>
      <c r="D334" s="116"/>
    </row>
    <row r="335" spans="1:4" s="88" customFormat="1" x14ac:dyDescent="0.35">
      <c r="A335" s="114"/>
      <c r="B335" s="115"/>
      <c r="C335" s="116"/>
      <c r="D335" s="116"/>
    </row>
    <row r="336" spans="1:4" s="88" customFormat="1" x14ac:dyDescent="0.35">
      <c r="A336" s="114"/>
      <c r="B336" s="115"/>
      <c r="C336" s="116"/>
      <c r="D336" s="116"/>
    </row>
    <row r="337" spans="1:4" s="88" customFormat="1" x14ac:dyDescent="0.35">
      <c r="A337" s="114"/>
      <c r="B337" s="115"/>
      <c r="C337" s="116"/>
      <c r="D337" s="116"/>
    </row>
    <row r="338" spans="1:4" s="88" customFormat="1" x14ac:dyDescent="0.35">
      <c r="A338" s="114"/>
      <c r="B338" s="115"/>
      <c r="C338" s="116"/>
      <c r="D338" s="116"/>
    </row>
    <row r="339" spans="1:4" s="88" customFormat="1" x14ac:dyDescent="0.35">
      <c r="A339" s="114"/>
      <c r="B339" s="115"/>
      <c r="C339" s="116"/>
      <c r="D339" s="116"/>
    </row>
    <row r="340" spans="1:4" s="88" customFormat="1" x14ac:dyDescent="0.35">
      <c r="A340" s="114"/>
      <c r="B340" s="115"/>
      <c r="C340" s="116"/>
      <c r="D340" s="116"/>
    </row>
    <row r="341" spans="1:4" s="88" customFormat="1" x14ac:dyDescent="0.35">
      <c r="A341" s="114"/>
      <c r="B341" s="115"/>
      <c r="C341" s="116"/>
      <c r="D341" s="116"/>
    </row>
    <row r="342" spans="1:4" s="88" customFormat="1" x14ac:dyDescent="0.35">
      <c r="A342" s="114"/>
      <c r="B342" s="115"/>
      <c r="C342" s="116"/>
      <c r="D342" s="116"/>
    </row>
    <row r="343" spans="1:4" s="88" customFormat="1" x14ac:dyDescent="0.35">
      <c r="A343" s="114"/>
      <c r="B343" s="115"/>
      <c r="C343" s="116"/>
      <c r="D343" s="116"/>
    </row>
    <row r="344" spans="1:4" s="88" customFormat="1" x14ac:dyDescent="0.35">
      <c r="A344" s="114"/>
      <c r="B344" s="115"/>
      <c r="C344" s="116"/>
      <c r="D344" s="116"/>
    </row>
    <row r="345" spans="1:4" s="88" customFormat="1" x14ac:dyDescent="0.35">
      <c r="A345" s="114"/>
      <c r="B345" s="115"/>
      <c r="C345" s="116"/>
      <c r="D345" s="116"/>
    </row>
    <row r="346" spans="1:4" s="88" customFormat="1" x14ac:dyDescent="0.35">
      <c r="A346" s="114"/>
      <c r="B346" s="115"/>
      <c r="C346" s="116"/>
      <c r="D346" s="116"/>
    </row>
    <row r="347" spans="1:4" s="88" customFormat="1" x14ac:dyDescent="0.35">
      <c r="A347" s="114"/>
      <c r="B347" s="115"/>
      <c r="C347" s="116"/>
      <c r="D347" s="116"/>
    </row>
    <row r="348" spans="1:4" s="88" customFormat="1" x14ac:dyDescent="0.35">
      <c r="A348" s="114"/>
      <c r="B348" s="115"/>
      <c r="C348" s="116"/>
      <c r="D348" s="116"/>
    </row>
    <row r="349" spans="1:4" s="88" customFormat="1" x14ac:dyDescent="0.35">
      <c r="A349" s="114"/>
      <c r="B349" s="115"/>
      <c r="C349" s="116"/>
      <c r="D349" s="116"/>
    </row>
    <row r="350" spans="1:4" s="88" customFormat="1" x14ac:dyDescent="0.35">
      <c r="A350" s="114"/>
      <c r="B350" s="115"/>
      <c r="C350" s="116"/>
      <c r="D350" s="116"/>
    </row>
    <row r="351" spans="1:4" s="88" customFormat="1" x14ac:dyDescent="0.35">
      <c r="A351" s="114"/>
      <c r="B351" s="115"/>
      <c r="C351" s="116"/>
      <c r="D351" s="116"/>
    </row>
    <row r="352" spans="1:4" s="88" customFormat="1" x14ac:dyDescent="0.35">
      <c r="A352" s="114"/>
      <c r="B352" s="115"/>
      <c r="C352" s="116"/>
      <c r="D352" s="116"/>
    </row>
    <row r="353" spans="1:4" s="88" customFormat="1" x14ac:dyDescent="0.35">
      <c r="A353" s="114"/>
      <c r="B353" s="115"/>
      <c r="C353" s="116"/>
      <c r="D353" s="116"/>
    </row>
    <row r="354" spans="1:4" s="88" customFormat="1" x14ac:dyDescent="0.35">
      <c r="A354" s="114"/>
      <c r="B354" s="115"/>
      <c r="C354" s="116"/>
      <c r="D354" s="116"/>
    </row>
    <row r="355" spans="1:4" s="88" customFormat="1" x14ac:dyDescent="0.35">
      <c r="A355" s="114"/>
      <c r="B355" s="115"/>
      <c r="C355" s="116"/>
      <c r="D355" s="116"/>
    </row>
    <row r="356" spans="1:4" s="88" customFormat="1" x14ac:dyDescent="0.35">
      <c r="A356" s="114"/>
      <c r="B356" s="115"/>
      <c r="C356" s="116"/>
      <c r="D356" s="116"/>
    </row>
    <row r="357" spans="1:4" s="88" customFormat="1" x14ac:dyDescent="0.35">
      <c r="A357" s="114"/>
      <c r="B357" s="115"/>
      <c r="C357" s="116"/>
      <c r="D357" s="116"/>
    </row>
    <row r="358" spans="1:4" s="88" customFormat="1" x14ac:dyDescent="0.35">
      <c r="A358" s="114"/>
      <c r="B358" s="115"/>
      <c r="C358" s="116"/>
      <c r="D358" s="116"/>
    </row>
    <row r="359" spans="1:4" s="88" customFormat="1" x14ac:dyDescent="0.35">
      <c r="A359" s="114"/>
      <c r="B359" s="115"/>
      <c r="C359" s="116"/>
      <c r="D359" s="116"/>
    </row>
    <row r="360" spans="1:4" s="88" customFormat="1" x14ac:dyDescent="0.35">
      <c r="A360" s="114"/>
      <c r="B360" s="115"/>
      <c r="C360" s="116"/>
      <c r="D360" s="116"/>
    </row>
    <row r="361" spans="1:4" s="88" customFormat="1" x14ac:dyDescent="0.35">
      <c r="A361" s="114"/>
      <c r="B361" s="115"/>
      <c r="C361" s="116"/>
      <c r="D361" s="116"/>
    </row>
    <row r="362" spans="1:4" s="88" customFormat="1" x14ac:dyDescent="0.35">
      <c r="A362" s="114"/>
      <c r="B362" s="115"/>
      <c r="C362" s="116"/>
      <c r="D362" s="116"/>
    </row>
    <row r="363" spans="1:4" s="88" customFormat="1" x14ac:dyDescent="0.35">
      <c r="A363" s="114"/>
      <c r="B363" s="115"/>
      <c r="C363" s="116"/>
      <c r="D363" s="116"/>
    </row>
    <row r="364" spans="1:4" s="88" customFormat="1" x14ac:dyDescent="0.35">
      <c r="A364" s="114"/>
      <c r="B364" s="115"/>
      <c r="C364" s="116"/>
      <c r="D364" s="116"/>
    </row>
    <row r="365" spans="1:4" s="88" customFormat="1" x14ac:dyDescent="0.35">
      <c r="A365" s="114"/>
      <c r="B365" s="115"/>
      <c r="C365" s="116"/>
      <c r="D365" s="116"/>
    </row>
    <row r="366" spans="1:4" s="88" customFormat="1" x14ac:dyDescent="0.35">
      <c r="A366" s="114"/>
      <c r="B366" s="115"/>
      <c r="C366" s="116"/>
      <c r="D366" s="116"/>
    </row>
    <row r="367" spans="1:4" s="88" customFormat="1" x14ac:dyDescent="0.35">
      <c r="A367" s="114"/>
      <c r="B367" s="115"/>
      <c r="C367" s="116"/>
      <c r="D367" s="116"/>
    </row>
    <row r="368" spans="1:4" s="88" customFormat="1" x14ac:dyDescent="0.35">
      <c r="A368" s="114"/>
      <c r="B368" s="115"/>
      <c r="C368" s="116"/>
      <c r="D368" s="116"/>
    </row>
    <row r="369" spans="1:4" s="88" customFormat="1" x14ac:dyDescent="0.35">
      <c r="A369" s="114"/>
      <c r="B369" s="115"/>
      <c r="C369" s="116"/>
      <c r="D369" s="116"/>
    </row>
    <row r="370" spans="1:4" s="88" customFormat="1" x14ac:dyDescent="0.35">
      <c r="A370" s="114"/>
      <c r="B370" s="115"/>
      <c r="C370" s="116"/>
      <c r="D370" s="116"/>
    </row>
    <row r="371" spans="1:4" s="88" customFormat="1" x14ac:dyDescent="0.35">
      <c r="A371" s="114"/>
      <c r="B371" s="115"/>
      <c r="C371" s="116"/>
      <c r="D371" s="116"/>
    </row>
    <row r="372" spans="1:4" s="88" customFormat="1" x14ac:dyDescent="0.35">
      <c r="A372" s="114"/>
      <c r="B372" s="115"/>
      <c r="C372" s="116"/>
      <c r="D372" s="116"/>
    </row>
    <row r="373" spans="1:4" s="88" customFormat="1" x14ac:dyDescent="0.35">
      <c r="A373" s="114"/>
      <c r="B373" s="115"/>
      <c r="C373" s="116"/>
      <c r="D373" s="116"/>
    </row>
    <row r="374" spans="1:4" s="88" customFormat="1" x14ac:dyDescent="0.35">
      <c r="A374" s="114"/>
      <c r="B374" s="115"/>
      <c r="C374" s="116"/>
      <c r="D374" s="116"/>
    </row>
    <row r="375" spans="1:4" s="88" customFormat="1" x14ac:dyDescent="0.35">
      <c r="A375" s="114"/>
      <c r="B375" s="115"/>
      <c r="C375" s="116"/>
      <c r="D375" s="116"/>
    </row>
    <row r="376" spans="1:4" s="88" customFormat="1" x14ac:dyDescent="0.35">
      <c r="A376" s="114"/>
      <c r="B376" s="115"/>
      <c r="C376" s="116"/>
      <c r="D376" s="116"/>
    </row>
    <row r="377" spans="1:4" s="88" customFormat="1" x14ac:dyDescent="0.35">
      <c r="A377" s="114"/>
      <c r="B377" s="115"/>
      <c r="C377" s="116"/>
      <c r="D377" s="116"/>
    </row>
    <row r="378" spans="1:4" s="88" customFormat="1" x14ac:dyDescent="0.35">
      <c r="A378" s="114"/>
      <c r="B378" s="115"/>
      <c r="C378" s="116"/>
      <c r="D378" s="116"/>
    </row>
    <row r="379" spans="1:4" s="88" customFormat="1" x14ac:dyDescent="0.35">
      <c r="A379" s="114"/>
      <c r="B379" s="115"/>
      <c r="C379" s="116"/>
      <c r="D379" s="116"/>
    </row>
    <row r="380" spans="1:4" s="88" customFormat="1" x14ac:dyDescent="0.35">
      <c r="A380" s="114"/>
      <c r="B380" s="115"/>
      <c r="C380" s="116"/>
      <c r="D380" s="116"/>
    </row>
    <row r="381" spans="1:4" s="88" customFormat="1" x14ac:dyDescent="0.35">
      <c r="A381" s="114"/>
      <c r="B381" s="115"/>
      <c r="C381" s="116"/>
      <c r="D381" s="116"/>
    </row>
    <row r="382" spans="1:4" s="88" customFormat="1" x14ac:dyDescent="0.35">
      <c r="A382" s="114"/>
      <c r="B382" s="115"/>
      <c r="C382" s="116"/>
      <c r="D382" s="116"/>
    </row>
    <row r="383" spans="1:4" s="88" customFormat="1" x14ac:dyDescent="0.35">
      <c r="A383" s="114"/>
      <c r="B383" s="115"/>
      <c r="C383" s="116"/>
      <c r="D383" s="116"/>
    </row>
    <row r="384" spans="1:4" s="88" customFormat="1" x14ac:dyDescent="0.35">
      <c r="A384" s="114"/>
      <c r="B384" s="115"/>
      <c r="C384" s="116"/>
      <c r="D384" s="116"/>
    </row>
    <row r="385" spans="1:4" s="88" customFormat="1" x14ac:dyDescent="0.35">
      <c r="A385" s="114"/>
      <c r="B385" s="115"/>
      <c r="C385" s="116"/>
      <c r="D385" s="116"/>
    </row>
    <row r="386" spans="1:4" s="88" customFormat="1" x14ac:dyDescent="0.35">
      <c r="A386" s="114"/>
      <c r="B386" s="115"/>
      <c r="C386" s="116"/>
      <c r="D386" s="116"/>
    </row>
    <row r="387" spans="1:4" s="88" customFormat="1" x14ac:dyDescent="0.35">
      <c r="A387" s="114"/>
      <c r="B387" s="115"/>
      <c r="C387" s="116"/>
      <c r="D387" s="116"/>
    </row>
    <row r="388" spans="1:4" s="88" customFormat="1" x14ac:dyDescent="0.35">
      <c r="A388" s="114"/>
      <c r="B388" s="115"/>
      <c r="C388" s="116"/>
      <c r="D388" s="116"/>
    </row>
    <row r="389" spans="1:4" s="88" customFormat="1" x14ac:dyDescent="0.35">
      <c r="A389" s="114"/>
      <c r="B389" s="115"/>
      <c r="C389" s="116"/>
      <c r="D389" s="116"/>
    </row>
    <row r="390" spans="1:4" s="88" customFormat="1" x14ac:dyDescent="0.35">
      <c r="A390" s="114"/>
      <c r="B390" s="115"/>
      <c r="C390" s="116"/>
      <c r="D390" s="116"/>
    </row>
    <row r="391" spans="1:4" s="88" customFormat="1" x14ac:dyDescent="0.35">
      <c r="A391" s="114"/>
      <c r="B391" s="115"/>
      <c r="C391" s="116"/>
      <c r="D391" s="116"/>
    </row>
    <row r="392" spans="1:4" s="88" customFormat="1" x14ac:dyDescent="0.35">
      <c r="A392" s="114"/>
      <c r="B392" s="115"/>
      <c r="C392" s="116"/>
      <c r="D392" s="116"/>
    </row>
    <row r="393" spans="1:4" s="88" customFormat="1" x14ac:dyDescent="0.35">
      <c r="A393" s="114"/>
      <c r="B393" s="115"/>
      <c r="C393" s="116"/>
      <c r="D393" s="116"/>
    </row>
    <row r="394" spans="1:4" s="88" customFormat="1" x14ac:dyDescent="0.35">
      <c r="A394" s="114"/>
      <c r="B394" s="115"/>
      <c r="C394" s="116"/>
      <c r="D394" s="116"/>
    </row>
    <row r="395" spans="1:4" s="88" customFormat="1" x14ac:dyDescent="0.35">
      <c r="A395" s="114"/>
      <c r="B395" s="115"/>
      <c r="C395" s="116"/>
      <c r="D395" s="116"/>
    </row>
    <row r="396" spans="1:4" s="88" customFormat="1" x14ac:dyDescent="0.35">
      <c r="A396" s="114"/>
      <c r="B396" s="115"/>
      <c r="C396" s="116"/>
      <c r="D396" s="116"/>
    </row>
    <row r="397" spans="1:4" s="88" customFormat="1" x14ac:dyDescent="0.35">
      <c r="A397" s="114"/>
      <c r="B397" s="115"/>
      <c r="C397" s="116"/>
      <c r="D397" s="116"/>
    </row>
    <row r="398" spans="1:4" s="88" customFormat="1" x14ac:dyDescent="0.35">
      <c r="A398" s="114"/>
      <c r="B398" s="115"/>
      <c r="C398" s="116"/>
      <c r="D398" s="116"/>
    </row>
    <row r="399" spans="1:4" s="88" customFormat="1" x14ac:dyDescent="0.35">
      <c r="A399" s="114"/>
      <c r="B399" s="115"/>
      <c r="C399" s="116"/>
      <c r="D399" s="116"/>
    </row>
    <row r="400" spans="1:4" s="88" customFormat="1" x14ac:dyDescent="0.35">
      <c r="A400" s="114"/>
      <c r="B400" s="115"/>
      <c r="C400" s="116"/>
      <c r="D400" s="116"/>
    </row>
    <row r="401" spans="1:4" s="88" customFormat="1" x14ac:dyDescent="0.35">
      <c r="A401" s="114"/>
      <c r="B401" s="115"/>
      <c r="C401" s="116"/>
      <c r="D401" s="116"/>
    </row>
    <row r="402" spans="1:4" s="88" customFormat="1" x14ac:dyDescent="0.35">
      <c r="A402" s="114"/>
      <c r="B402" s="115"/>
      <c r="C402" s="116"/>
      <c r="D402" s="116"/>
    </row>
    <row r="403" spans="1:4" s="88" customFormat="1" x14ac:dyDescent="0.35">
      <c r="A403" s="114"/>
      <c r="B403" s="115"/>
      <c r="C403" s="116"/>
      <c r="D403" s="116"/>
    </row>
    <row r="404" spans="1:4" s="88" customFormat="1" x14ac:dyDescent="0.35">
      <c r="A404" s="114"/>
      <c r="B404" s="115"/>
      <c r="C404" s="116"/>
      <c r="D404" s="116"/>
    </row>
    <row r="405" spans="1:4" s="88" customFormat="1" x14ac:dyDescent="0.35">
      <c r="A405" s="114"/>
      <c r="B405" s="115"/>
      <c r="C405" s="116"/>
      <c r="D405" s="116"/>
    </row>
    <row r="406" spans="1:4" s="88" customFormat="1" x14ac:dyDescent="0.35">
      <c r="A406" s="114"/>
      <c r="B406" s="115"/>
      <c r="C406" s="116"/>
      <c r="D406" s="116"/>
    </row>
    <row r="407" spans="1:4" s="88" customFormat="1" x14ac:dyDescent="0.35">
      <c r="A407" s="114"/>
      <c r="B407" s="115"/>
      <c r="C407" s="116"/>
      <c r="D407" s="116"/>
    </row>
    <row r="408" spans="1:4" s="88" customFormat="1" x14ac:dyDescent="0.35">
      <c r="A408" s="114"/>
      <c r="B408" s="115"/>
      <c r="C408" s="116"/>
      <c r="D408" s="116"/>
    </row>
    <row r="409" spans="1:4" s="88" customFormat="1" x14ac:dyDescent="0.35">
      <c r="A409" s="114"/>
      <c r="B409" s="115"/>
      <c r="C409" s="116"/>
      <c r="D409" s="116"/>
    </row>
    <row r="410" spans="1:4" s="88" customFormat="1" x14ac:dyDescent="0.35">
      <c r="A410" s="114"/>
      <c r="B410" s="115"/>
      <c r="C410" s="116"/>
      <c r="D410" s="116"/>
    </row>
    <row r="411" spans="1:4" s="88" customFormat="1" x14ac:dyDescent="0.35">
      <c r="A411" s="114"/>
      <c r="B411" s="115"/>
      <c r="C411" s="116"/>
      <c r="D411" s="116"/>
    </row>
    <row r="412" spans="1:4" s="88" customFormat="1" x14ac:dyDescent="0.35">
      <c r="A412" s="114"/>
      <c r="B412" s="115"/>
      <c r="C412" s="116"/>
      <c r="D412" s="116"/>
    </row>
    <row r="413" spans="1:4" s="88" customFormat="1" x14ac:dyDescent="0.35">
      <c r="A413" s="114"/>
      <c r="B413" s="115"/>
      <c r="C413" s="116"/>
      <c r="D413" s="116"/>
    </row>
    <row r="414" spans="1:4" s="88" customFormat="1" x14ac:dyDescent="0.35">
      <c r="A414" s="114"/>
      <c r="B414" s="115"/>
      <c r="C414" s="116"/>
      <c r="D414" s="116"/>
    </row>
    <row r="415" spans="1:4" s="88" customFormat="1" x14ac:dyDescent="0.35">
      <c r="A415" s="114"/>
      <c r="B415" s="115"/>
      <c r="C415" s="116"/>
      <c r="D415" s="116"/>
    </row>
    <row r="416" spans="1:4" s="88" customFormat="1" x14ac:dyDescent="0.35">
      <c r="A416" s="114"/>
      <c r="B416" s="115"/>
      <c r="C416" s="116"/>
      <c r="D416" s="116"/>
    </row>
    <row r="417" spans="1:4" s="88" customFormat="1" x14ac:dyDescent="0.35">
      <c r="A417" s="114"/>
      <c r="B417" s="115"/>
      <c r="C417" s="116"/>
      <c r="D417" s="116"/>
    </row>
    <row r="418" spans="1:4" s="88" customFormat="1" x14ac:dyDescent="0.35">
      <c r="A418" s="114"/>
      <c r="B418" s="115"/>
      <c r="C418" s="116"/>
      <c r="D418" s="116"/>
    </row>
    <row r="419" spans="1:4" s="88" customFormat="1" x14ac:dyDescent="0.35">
      <c r="A419" s="114"/>
      <c r="B419" s="115"/>
      <c r="C419" s="116"/>
      <c r="D419" s="116"/>
    </row>
    <row r="420" spans="1:4" s="88" customFormat="1" x14ac:dyDescent="0.35">
      <c r="A420" s="114"/>
      <c r="B420" s="115"/>
      <c r="C420" s="116"/>
      <c r="D420" s="116"/>
    </row>
    <row r="421" spans="1:4" s="88" customFormat="1" x14ac:dyDescent="0.35">
      <c r="A421" s="114"/>
      <c r="B421" s="115"/>
      <c r="C421" s="116"/>
      <c r="D421" s="116"/>
    </row>
    <row r="422" spans="1:4" s="88" customFormat="1" x14ac:dyDescent="0.35">
      <c r="A422" s="114"/>
      <c r="B422" s="115"/>
      <c r="C422" s="116"/>
      <c r="D422" s="116"/>
    </row>
    <row r="423" spans="1:4" s="88" customFormat="1" x14ac:dyDescent="0.35">
      <c r="A423" s="114"/>
      <c r="B423" s="115"/>
      <c r="C423" s="116"/>
      <c r="D423" s="116"/>
    </row>
    <row r="424" spans="1:4" s="88" customFormat="1" x14ac:dyDescent="0.35">
      <c r="A424" s="114"/>
      <c r="B424" s="115"/>
      <c r="C424" s="116"/>
      <c r="D424" s="116"/>
    </row>
    <row r="425" spans="1:4" s="88" customFormat="1" x14ac:dyDescent="0.35">
      <c r="A425" s="114"/>
      <c r="B425" s="115"/>
      <c r="C425" s="116"/>
      <c r="D425" s="116"/>
    </row>
    <row r="426" spans="1:4" s="88" customFormat="1" x14ac:dyDescent="0.35">
      <c r="A426" s="114"/>
      <c r="B426" s="115"/>
      <c r="C426" s="116"/>
      <c r="D426" s="116"/>
    </row>
    <row r="427" spans="1:4" s="88" customFormat="1" x14ac:dyDescent="0.35">
      <c r="A427" s="114"/>
      <c r="B427" s="115"/>
      <c r="C427" s="116"/>
      <c r="D427" s="116"/>
    </row>
    <row r="428" spans="1:4" s="88" customFormat="1" x14ac:dyDescent="0.35">
      <c r="A428" s="114"/>
      <c r="B428" s="115"/>
      <c r="C428" s="116"/>
      <c r="D428" s="116"/>
    </row>
    <row r="429" spans="1:4" s="88" customFormat="1" x14ac:dyDescent="0.35">
      <c r="A429" s="114"/>
      <c r="B429" s="115"/>
      <c r="C429" s="116"/>
      <c r="D429" s="116"/>
    </row>
    <row r="430" spans="1:4" s="88" customFormat="1" x14ac:dyDescent="0.35">
      <c r="A430" s="114"/>
      <c r="B430" s="115"/>
      <c r="C430" s="116"/>
      <c r="D430" s="116"/>
    </row>
    <row r="431" spans="1:4" s="88" customFormat="1" x14ac:dyDescent="0.35">
      <c r="A431" s="114"/>
      <c r="B431" s="115"/>
      <c r="C431" s="116"/>
      <c r="D431" s="116"/>
    </row>
    <row r="432" spans="1:4" s="88" customFormat="1" x14ac:dyDescent="0.35">
      <c r="A432" s="114"/>
      <c r="B432" s="115"/>
      <c r="C432" s="116"/>
      <c r="D432" s="116"/>
    </row>
    <row r="433" spans="1:4" s="88" customFormat="1" x14ac:dyDescent="0.35">
      <c r="A433" s="114"/>
      <c r="B433" s="115"/>
      <c r="C433" s="116"/>
      <c r="D433" s="116"/>
    </row>
    <row r="434" spans="1:4" s="88" customFormat="1" x14ac:dyDescent="0.35">
      <c r="A434" s="114"/>
      <c r="B434" s="115"/>
      <c r="C434" s="116"/>
      <c r="D434" s="116"/>
    </row>
    <row r="435" spans="1:4" s="88" customFormat="1" x14ac:dyDescent="0.35">
      <c r="A435" s="114"/>
      <c r="B435" s="115"/>
      <c r="C435" s="116"/>
      <c r="D435" s="116"/>
    </row>
    <row r="436" spans="1:4" s="88" customFormat="1" x14ac:dyDescent="0.35">
      <c r="A436" s="114"/>
      <c r="B436" s="115"/>
      <c r="C436" s="116"/>
      <c r="D436" s="116"/>
    </row>
  </sheetData>
  <mergeCells count="22">
    <mergeCell ref="E34:G34"/>
    <mergeCell ref="K34:L34"/>
    <mergeCell ref="E38:G38"/>
    <mergeCell ref="E62:G62"/>
    <mergeCell ref="E56:G56"/>
    <mergeCell ref="E59:G59"/>
    <mergeCell ref="E50:G50"/>
    <mergeCell ref="E53:G53"/>
    <mergeCell ref="E43:G43"/>
    <mergeCell ref="E7:G7"/>
    <mergeCell ref="E19:G19"/>
    <mergeCell ref="E15:G15"/>
    <mergeCell ref="E31:G31"/>
    <mergeCell ref="E27:G27"/>
    <mergeCell ref="E10:G10"/>
    <mergeCell ref="A1:H1"/>
    <mergeCell ref="A2:H2"/>
    <mergeCell ref="A3:A4"/>
    <mergeCell ref="B3:B4"/>
    <mergeCell ref="H3:H4"/>
    <mergeCell ref="E3:G3"/>
    <mergeCell ref="D3:D4"/>
  </mergeCells>
  <phoneticPr fontId="83" type="noConversion"/>
  <printOptions horizontalCentered="1"/>
  <pageMargins left="0.5" right="0.5" top="0.5" bottom="0.5" header="0.25" footer="0.25"/>
  <pageSetup paperSize="8" scale="40"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P63"/>
  <sheetViews>
    <sheetView view="pageBreakPreview" topLeftCell="A43" zoomScale="40" zoomScaleNormal="100" zoomScaleSheetLayoutView="40" workbookViewId="0">
      <selection activeCell="N73" sqref="N73"/>
    </sheetView>
  </sheetViews>
  <sheetFormatPr defaultColWidth="8.7109375" defaultRowHeight="12.75" x14ac:dyDescent="0.2"/>
  <cols>
    <col min="1" max="1" width="6.85546875" style="635" customWidth="1"/>
    <col min="2" max="2" width="9.42578125" style="636" customWidth="1"/>
    <col min="3" max="3" width="13.7109375" style="637" customWidth="1"/>
    <col min="4" max="4" width="10.28515625" style="637" customWidth="1"/>
    <col min="5" max="5" width="5.28515625" style="637" customWidth="1"/>
    <col min="6" max="6" width="7.28515625" style="637" customWidth="1"/>
    <col min="7" max="7" width="8.7109375" style="638" customWidth="1"/>
    <col min="8" max="8" width="10.7109375" style="638" customWidth="1"/>
    <col min="9" max="11" width="15.7109375" style="607" customWidth="1"/>
    <col min="12" max="13" width="20.7109375" style="607" customWidth="1"/>
    <col min="14" max="14" width="26.28515625" style="607" customWidth="1"/>
    <col min="15" max="16" width="24.28515625" style="607" customWidth="1"/>
    <col min="17" max="17" width="13.42578125" style="607" customWidth="1"/>
    <col min="18" max="18" width="10.28515625" style="607" bestFit="1" customWidth="1"/>
    <col min="19" max="19" width="9.140625" style="607" bestFit="1" customWidth="1"/>
    <col min="20" max="20" width="13.5703125" style="607" bestFit="1" customWidth="1"/>
    <col min="21" max="21" width="13.28515625" style="607" customWidth="1"/>
    <col min="22" max="22" width="19.42578125" style="607" customWidth="1"/>
    <col min="23" max="23" width="22.42578125" style="607" customWidth="1"/>
    <col min="24" max="16384" width="8.7109375" style="607"/>
  </cols>
  <sheetData>
    <row r="1" spans="1:16" ht="35.1" customHeight="1" thickBot="1" x14ac:dyDescent="0.25">
      <c r="A1" s="767" t="s">
        <v>545</v>
      </c>
      <c r="B1" s="768"/>
      <c r="C1" s="768"/>
      <c r="D1" s="768"/>
      <c r="E1" s="768"/>
      <c r="F1" s="768"/>
      <c r="G1" s="768"/>
      <c r="H1" s="768"/>
      <c r="I1" s="768"/>
      <c r="J1" s="768"/>
      <c r="K1" s="768"/>
      <c r="L1" s="768"/>
      <c r="M1" s="768"/>
      <c r="N1" s="768"/>
      <c r="O1" s="768"/>
      <c r="P1" s="769"/>
    </row>
    <row r="2" spans="1:16" ht="35.1" customHeight="1" thickBot="1" x14ac:dyDescent="0.25">
      <c r="A2" s="767" t="s">
        <v>616</v>
      </c>
      <c r="B2" s="768"/>
      <c r="C2" s="768"/>
      <c r="D2" s="768"/>
      <c r="E2" s="768"/>
      <c r="F2" s="768"/>
      <c r="G2" s="768"/>
      <c r="H2" s="768"/>
      <c r="I2" s="768"/>
      <c r="J2" s="768"/>
      <c r="K2" s="768"/>
      <c r="L2" s="768"/>
      <c r="M2" s="768"/>
      <c r="N2" s="768"/>
      <c r="O2" s="768"/>
      <c r="P2" s="769"/>
    </row>
    <row r="3" spans="1:16" ht="20.25" customHeight="1" x14ac:dyDescent="0.2">
      <c r="A3" s="770" t="s">
        <v>0</v>
      </c>
      <c r="B3" s="772" t="s">
        <v>1</v>
      </c>
      <c r="C3" s="773"/>
      <c r="D3" s="773"/>
      <c r="E3" s="773"/>
      <c r="F3" s="774"/>
      <c r="G3" s="608"/>
      <c r="H3" s="778" t="s">
        <v>2</v>
      </c>
      <c r="I3" s="779"/>
      <c r="J3" s="779"/>
      <c r="K3" s="780"/>
      <c r="L3" s="781" t="s">
        <v>3</v>
      </c>
      <c r="M3" s="782"/>
      <c r="N3" s="782"/>
      <c r="O3" s="783" t="s">
        <v>487</v>
      </c>
      <c r="P3" s="785" t="s">
        <v>488</v>
      </c>
    </row>
    <row r="4" spans="1:16" ht="90.75" customHeight="1" x14ac:dyDescent="0.2">
      <c r="A4" s="771"/>
      <c r="B4" s="775"/>
      <c r="C4" s="776"/>
      <c r="D4" s="776"/>
      <c r="E4" s="776"/>
      <c r="F4" s="777"/>
      <c r="G4" s="609" t="s">
        <v>5</v>
      </c>
      <c r="H4" s="609" t="s">
        <v>4</v>
      </c>
      <c r="I4" s="610" t="s">
        <v>8</v>
      </c>
      <c r="J4" s="610" t="s">
        <v>7</v>
      </c>
      <c r="K4" s="611" t="s">
        <v>6</v>
      </c>
      <c r="L4" s="612" t="s">
        <v>617</v>
      </c>
      <c r="M4" s="612" t="s">
        <v>618</v>
      </c>
      <c r="N4" s="613" t="s">
        <v>619</v>
      </c>
      <c r="O4" s="784"/>
      <c r="P4" s="786"/>
    </row>
    <row r="5" spans="1:16" ht="35.25" customHeight="1" x14ac:dyDescent="0.2">
      <c r="A5" s="614"/>
      <c r="B5" s="787"/>
      <c r="C5" s="788"/>
      <c r="D5" s="788"/>
      <c r="E5" s="788"/>
      <c r="F5" s="789"/>
      <c r="G5" s="615"/>
      <c r="H5" s="615"/>
      <c r="I5" s="616"/>
      <c r="J5" s="616"/>
      <c r="K5" s="617"/>
      <c r="L5" s="618"/>
      <c r="M5" s="619">
        <v>0</v>
      </c>
      <c r="N5" s="619"/>
      <c r="O5" s="619"/>
      <c r="P5" s="619"/>
    </row>
    <row r="6" spans="1:16" ht="35.25" customHeight="1" x14ac:dyDescent="0.2">
      <c r="A6" s="614">
        <v>1</v>
      </c>
      <c r="B6" s="787" t="s">
        <v>620</v>
      </c>
      <c r="C6" s="788"/>
      <c r="D6" s="788"/>
      <c r="E6" s="788"/>
      <c r="F6" s="789"/>
      <c r="G6" s="615"/>
      <c r="H6" s="615"/>
      <c r="I6" s="620"/>
      <c r="J6" s="616"/>
      <c r="K6" s="617"/>
      <c r="L6" s="618"/>
      <c r="M6" s="618"/>
      <c r="N6" s="618"/>
      <c r="O6" s="618"/>
      <c r="P6" s="618"/>
    </row>
    <row r="7" spans="1:16" ht="24.95" customHeight="1" x14ac:dyDescent="0.2">
      <c r="A7" s="621"/>
      <c r="B7" s="764"/>
      <c r="C7" s="765"/>
      <c r="D7" s="765"/>
      <c r="E7" s="765"/>
      <c r="F7" s="766"/>
      <c r="G7" s="622" t="s">
        <v>154</v>
      </c>
      <c r="H7" s="622">
        <v>8</v>
      </c>
      <c r="I7" s="623"/>
      <c r="J7" s="616"/>
      <c r="K7" s="624"/>
      <c r="L7" s="625">
        <f>H7</f>
        <v>8</v>
      </c>
      <c r="M7" s="618"/>
      <c r="N7" s="618"/>
      <c r="O7" s="618"/>
      <c r="P7" s="618"/>
    </row>
    <row r="8" spans="1:16" ht="24.95" customHeight="1" x14ac:dyDescent="0.35">
      <c r="A8" s="626"/>
      <c r="B8" s="627"/>
      <c r="C8" s="628"/>
      <c r="D8" s="628"/>
      <c r="E8" s="628"/>
      <c r="F8" s="629"/>
      <c r="G8" s="630"/>
      <c r="H8" s="630"/>
      <c r="I8" s="790" t="s">
        <v>621</v>
      </c>
      <c r="J8" s="791"/>
      <c r="K8" s="792"/>
      <c r="L8" s="631">
        <f>SUM(L7:L7)</f>
        <v>8</v>
      </c>
      <c r="M8" s="632">
        <f>IF(L8="",0,(L8*$M$5))</f>
        <v>0</v>
      </c>
      <c r="N8" s="633">
        <f>L8+M8</f>
        <v>8</v>
      </c>
      <c r="O8" s="625"/>
      <c r="P8" s="625"/>
    </row>
    <row r="9" spans="1:16" ht="35.25" customHeight="1" x14ac:dyDescent="0.2">
      <c r="A9" s="614">
        <v>1</v>
      </c>
      <c r="B9" s="787" t="s">
        <v>622</v>
      </c>
      <c r="C9" s="788"/>
      <c r="D9" s="788"/>
      <c r="E9" s="788"/>
      <c r="F9" s="789"/>
      <c r="G9" s="615"/>
      <c r="H9" s="615"/>
      <c r="I9" s="620"/>
      <c r="J9" s="616"/>
      <c r="K9" s="617"/>
      <c r="L9" s="618"/>
      <c r="M9" s="618"/>
      <c r="N9" s="618"/>
      <c r="O9" s="618"/>
      <c r="P9" s="618"/>
    </row>
    <row r="10" spans="1:16" ht="24.95" customHeight="1" x14ac:dyDescent="0.2">
      <c r="A10" s="621"/>
      <c r="B10" s="764"/>
      <c r="C10" s="765"/>
      <c r="D10" s="765"/>
      <c r="E10" s="765"/>
      <c r="F10" s="766"/>
      <c r="G10" s="622" t="s">
        <v>154</v>
      </c>
      <c r="H10" s="622">
        <v>0</v>
      </c>
      <c r="I10" s="623"/>
      <c r="J10" s="616"/>
      <c r="K10" s="624"/>
      <c r="L10" s="625">
        <f>H10</f>
        <v>0</v>
      </c>
      <c r="M10" s="618"/>
      <c r="N10" s="618"/>
      <c r="O10" s="618"/>
      <c r="P10" s="618"/>
    </row>
    <row r="11" spans="1:16" ht="24.95" customHeight="1" x14ac:dyDescent="0.35">
      <c r="A11" s="626"/>
      <c r="B11" s="627"/>
      <c r="C11" s="628"/>
      <c r="D11" s="628"/>
      <c r="E11" s="628"/>
      <c r="F11" s="629"/>
      <c r="G11" s="630"/>
      <c r="H11" s="630"/>
      <c r="I11" s="790" t="s">
        <v>621</v>
      </c>
      <c r="J11" s="791"/>
      <c r="K11" s="792"/>
      <c r="L11" s="631">
        <f>SUM(L10:L10)</f>
        <v>0</v>
      </c>
      <c r="M11" s="632">
        <f>IF(L11="",0,(L11*$M$5))</f>
        <v>0</v>
      </c>
      <c r="N11" s="633">
        <f>L11+M11</f>
        <v>0</v>
      </c>
      <c r="O11" s="625"/>
      <c r="P11" s="625"/>
    </row>
    <row r="12" spans="1:16" ht="35.25" customHeight="1" x14ac:dyDescent="0.2">
      <c r="A12" s="614">
        <v>2</v>
      </c>
      <c r="B12" s="787" t="s">
        <v>623</v>
      </c>
      <c r="C12" s="788"/>
      <c r="D12" s="788"/>
      <c r="E12" s="788"/>
      <c r="F12" s="789"/>
      <c r="G12" s="615"/>
      <c r="H12" s="615"/>
      <c r="I12" s="620"/>
      <c r="J12" s="616"/>
      <c r="K12" s="617"/>
      <c r="L12" s="618"/>
      <c r="M12" s="618"/>
      <c r="N12" s="618"/>
      <c r="O12" s="618"/>
      <c r="P12" s="618"/>
    </row>
    <row r="13" spans="1:16" ht="24.95" customHeight="1" x14ac:dyDescent="0.2">
      <c r="A13" s="621"/>
      <c r="B13" s="764"/>
      <c r="C13" s="765"/>
      <c r="D13" s="765"/>
      <c r="E13" s="765"/>
      <c r="F13" s="766"/>
      <c r="G13" s="622" t="s">
        <v>154</v>
      </c>
      <c r="H13" s="622">
        <v>2</v>
      </c>
      <c r="I13" s="623"/>
      <c r="J13" s="616"/>
      <c r="K13" s="624"/>
      <c r="L13" s="625">
        <f>H13</f>
        <v>2</v>
      </c>
      <c r="M13" s="618"/>
      <c r="N13" s="618"/>
      <c r="O13" s="618"/>
      <c r="P13" s="618"/>
    </row>
    <row r="14" spans="1:16" ht="24.95" customHeight="1" x14ac:dyDescent="0.35">
      <c r="A14" s="626"/>
      <c r="B14" s="627"/>
      <c r="C14" s="628"/>
      <c r="D14" s="628"/>
      <c r="E14" s="628"/>
      <c r="F14" s="629"/>
      <c r="G14" s="630"/>
      <c r="H14" s="630"/>
      <c r="I14" s="790" t="s">
        <v>621</v>
      </c>
      <c r="J14" s="791"/>
      <c r="K14" s="792"/>
      <c r="L14" s="631">
        <f>SUM(L13:L13)</f>
        <v>2</v>
      </c>
      <c r="M14" s="632">
        <f>IF(L14="",0,(L14*$M$5))</f>
        <v>0</v>
      </c>
      <c r="N14" s="633">
        <f>L14+M14</f>
        <v>2</v>
      </c>
      <c r="O14" s="625"/>
      <c r="P14" s="625"/>
    </row>
    <row r="15" spans="1:16" ht="35.25" customHeight="1" x14ac:dyDescent="0.2">
      <c r="A15" s="614">
        <v>3</v>
      </c>
      <c r="B15" s="787" t="s">
        <v>624</v>
      </c>
      <c r="C15" s="788"/>
      <c r="D15" s="788"/>
      <c r="E15" s="788"/>
      <c r="F15" s="789"/>
      <c r="G15" s="615"/>
      <c r="H15" s="615"/>
      <c r="I15" s="620"/>
      <c r="J15" s="616"/>
      <c r="K15" s="617"/>
      <c r="L15" s="618"/>
      <c r="M15" s="618"/>
      <c r="N15" s="618"/>
      <c r="O15" s="618"/>
      <c r="P15" s="618"/>
    </row>
    <row r="16" spans="1:16" ht="24.95" customHeight="1" x14ac:dyDescent="0.2">
      <c r="A16" s="621"/>
      <c r="B16" s="764"/>
      <c r="C16" s="765"/>
      <c r="D16" s="765"/>
      <c r="E16" s="765"/>
      <c r="F16" s="766"/>
      <c r="G16" s="622" t="s">
        <v>154</v>
      </c>
      <c r="H16" s="622">
        <v>0</v>
      </c>
      <c r="I16" s="623"/>
      <c r="J16" s="616"/>
      <c r="K16" s="624"/>
      <c r="L16" s="625">
        <f>H16</f>
        <v>0</v>
      </c>
      <c r="M16" s="618"/>
      <c r="N16" s="618"/>
      <c r="O16" s="618"/>
      <c r="P16" s="618"/>
    </row>
    <row r="17" spans="1:16" ht="24.95" customHeight="1" x14ac:dyDescent="0.35">
      <c r="A17" s="626"/>
      <c r="B17" s="627"/>
      <c r="C17" s="628"/>
      <c r="D17" s="628"/>
      <c r="E17" s="628"/>
      <c r="F17" s="629"/>
      <c r="G17" s="630"/>
      <c r="H17" s="630"/>
      <c r="I17" s="790" t="s">
        <v>621</v>
      </c>
      <c r="J17" s="791"/>
      <c r="K17" s="792"/>
      <c r="L17" s="631">
        <f>SUM(L16:L16)</f>
        <v>0</v>
      </c>
      <c r="M17" s="632">
        <f>IF(L17="",0,(L17*$M$5))</f>
        <v>0</v>
      </c>
      <c r="N17" s="633">
        <f>L17+M17</f>
        <v>0</v>
      </c>
      <c r="O17" s="625"/>
      <c r="P17" s="625"/>
    </row>
    <row r="18" spans="1:16" ht="35.25" customHeight="1" x14ac:dyDescent="0.2">
      <c r="A18" s="614">
        <v>4</v>
      </c>
      <c r="B18" s="787" t="s">
        <v>625</v>
      </c>
      <c r="C18" s="788"/>
      <c r="D18" s="788"/>
      <c r="E18" s="788"/>
      <c r="F18" s="789"/>
      <c r="G18" s="615"/>
      <c r="H18" s="615"/>
      <c r="I18" s="620"/>
      <c r="J18" s="616"/>
      <c r="K18" s="617"/>
      <c r="L18" s="618"/>
      <c r="M18" s="618"/>
      <c r="N18" s="618"/>
      <c r="O18" s="618"/>
      <c r="P18" s="618"/>
    </row>
    <row r="19" spans="1:16" ht="24.95" customHeight="1" x14ac:dyDescent="0.2">
      <c r="A19" s="621"/>
      <c r="B19" s="764"/>
      <c r="C19" s="765"/>
      <c r="D19" s="765"/>
      <c r="E19" s="765"/>
      <c r="F19" s="766"/>
      <c r="G19" s="622" t="s">
        <v>154</v>
      </c>
      <c r="H19" s="622">
        <v>0</v>
      </c>
      <c r="I19" s="623"/>
      <c r="J19" s="616"/>
      <c r="K19" s="624"/>
      <c r="L19" s="625">
        <f>H19</f>
        <v>0</v>
      </c>
      <c r="M19" s="618"/>
      <c r="N19" s="618"/>
      <c r="O19" s="618"/>
      <c r="P19" s="618"/>
    </row>
    <row r="20" spans="1:16" ht="24.95" customHeight="1" x14ac:dyDescent="0.35">
      <c r="A20" s="626"/>
      <c r="B20" s="627"/>
      <c r="C20" s="628"/>
      <c r="D20" s="628"/>
      <c r="E20" s="628"/>
      <c r="F20" s="629"/>
      <c r="G20" s="630"/>
      <c r="H20" s="630"/>
      <c r="I20" s="790" t="s">
        <v>621</v>
      </c>
      <c r="J20" s="791"/>
      <c r="K20" s="792"/>
      <c r="L20" s="631">
        <f>SUM(L19:L19)</f>
        <v>0</v>
      </c>
      <c r="M20" s="632">
        <f>IF(L20="",0,(L20*$M$5))</f>
        <v>0</v>
      </c>
      <c r="N20" s="633">
        <f>L20+M20</f>
        <v>0</v>
      </c>
      <c r="O20" s="625"/>
      <c r="P20" s="625"/>
    </row>
    <row r="21" spans="1:16" ht="35.25" customHeight="1" x14ac:dyDescent="0.2">
      <c r="A21" s="614">
        <v>5</v>
      </c>
      <c r="B21" s="787" t="s">
        <v>626</v>
      </c>
      <c r="C21" s="788"/>
      <c r="D21" s="788"/>
      <c r="E21" s="788"/>
      <c r="F21" s="789"/>
      <c r="G21" s="615"/>
      <c r="H21" s="615"/>
      <c r="I21" s="620"/>
      <c r="J21" s="616"/>
      <c r="K21" s="617"/>
      <c r="L21" s="618"/>
      <c r="M21" s="618"/>
      <c r="N21" s="618"/>
      <c r="O21" s="618"/>
      <c r="P21" s="618"/>
    </row>
    <row r="22" spans="1:16" ht="24.95" customHeight="1" x14ac:dyDescent="0.2">
      <c r="A22" s="621"/>
      <c r="B22" s="764"/>
      <c r="C22" s="765"/>
      <c r="D22" s="765"/>
      <c r="E22" s="765"/>
      <c r="F22" s="766"/>
      <c r="G22" s="622" t="s">
        <v>154</v>
      </c>
      <c r="H22" s="622">
        <v>8</v>
      </c>
      <c r="I22" s="623"/>
      <c r="J22" s="616"/>
      <c r="K22" s="624"/>
      <c r="L22" s="625">
        <f>H22</f>
        <v>8</v>
      </c>
      <c r="M22" s="618"/>
      <c r="N22" s="618"/>
      <c r="O22" s="618"/>
      <c r="P22" s="618"/>
    </row>
    <row r="23" spans="1:16" ht="24.95" customHeight="1" x14ac:dyDescent="0.35">
      <c r="A23" s="626"/>
      <c r="B23" s="627"/>
      <c r="C23" s="628"/>
      <c r="D23" s="628"/>
      <c r="E23" s="628"/>
      <c r="F23" s="629"/>
      <c r="G23" s="630"/>
      <c r="H23" s="630"/>
      <c r="I23" s="790" t="s">
        <v>621</v>
      </c>
      <c r="J23" s="791"/>
      <c r="K23" s="792"/>
      <c r="L23" s="631">
        <f>SUM(L22:L22)</f>
        <v>8</v>
      </c>
      <c r="M23" s="632">
        <f>IF(L23="",0,(L23*$M$5))</f>
        <v>0</v>
      </c>
      <c r="N23" s="633">
        <f>L23+M23</f>
        <v>8</v>
      </c>
      <c r="O23" s="625"/>
      <c r="P23" s="625"/>
    </row>
    <row r="24" spans="1:16" ht="35.25" customHeight="1" x14ac:dyDescent="0.2">
      <c r="A24" s="614">
        <v>6</v>
      </c>
      <c r="B24" s="787" t="s">
        <v>627</v>
      </c>
      <c r="C24" s="788"/>
      <c r="D24" s="788"/>
      <c r="E24" s="788"/>
      <c r="F24" s="789"/>
      <c r="G24" s="615"/>
      <c r="H24" s="615"/>
      <c r="I24" s="620"/>
      <c r="J24" s="616"/>
      <c r="K24" s="617"/>
      <c r="L24" s="618"/>
      <c r="M24" s="618"/>
      <c r="N24" s="618"/>
      <c r="O24" s="618"/>
      <c r="P24" s="618"/>
    </row>
    <row r="25" spans="1:16" ht="24.95" customHeight="1" x14ac:dyDescent="0.2">
      <c r="A25" s="621"/>
      <c r="B25" s="764"/>
      <c r="C25" s="765"/>
      <c r="D25" s="765"/>
      <c r="E25" s="765"/>
      <c r="F25" s="766"/>
      <c r="G25" s="622" t="s">
        <v>154</v>
      </c>
      <c r="H25" s="622">
        <v>0</v>
      </c>
      <c r="I25" s="623"/>
      <c r="J25" s="616"/>
      <c r="K25" s="624"/>
      <c r="L25" s="625">
        <f>H25</f>
        <v>0</v>
      </c>
      <c r="M25" s="618"/>
      <c r="N25" s="618"/>
      <c r="O25" s="618"/>
      <c r="P25" s="618"/>
    </row>
    <row r="26" spans="1:16" ht="24.95" customHeight="1" x14ac:dyDescent="0.35">
      <c r="A26" s="626"/>
      <c r="B26" s="627"/>
      <c r="C26" s="628"/>
      <c r="D26" s="628"/>
      <c r="E26" s="628"/>
      <c r="F26" s="629"/>
      <c r="G26" s="630"/>
      <c r="H26" s="630"/>
      <c r="I26" s="790" t="s">
        <v>621</v>
      </c>
      <c r="J26" s="791"/>
      <c r="K26" s="792"/>
      <c r="L26" s="631">
        <f>SUM(L25:L25)</f>
        <v>0</v>
      </c>
      <c r="M26" s="632">
        <f>IF(L26="",0,(L26*$M$5))</f>
        <v>0</v>
      </c>
      <c r="N26" s="633">
        <f>L26+M26</f>
        <v>0</v>
      </c>
      <c r="O26" s="625"/>
      <c r="P26" s="625"/>
    </row>
    <row r="27" spans="1:16" ht="35.25" customHeight="1" x14ac:dyDescent="0.2">
      <c r="A27" s="614">
        <v>7</v>
      </c>
      <c r="B27" s="787" t="s">
        <v>628</v>
      </c>
      <c r="C27" s="788"/>
      <c r="D27" s="788"/>
      <c r="E27" s="788"/>
      <c r="F27" s="789"/>
      <c r="G27" s="615"/>
      <c r="H27" s="615"/>
      <c r="I27" s="620"/>
      <c r="J27" s="616"/>
      <c r="K27" s="617"/>
      <c r="L27" s="618"/>
      <c r="M27" s="618"/>
      <c r="N27" s="618"/>
      <c r="O27" s="618"/>
      <c r="P27" s="618"/>
    </row>
    <row r="28" spans="1:16" ht="24.95" customHeight="1" x14ac:dyDescent="0.2">
      <c r="A28" s="621"/>
      <c r="B28" s="764"/>
      <c r="C28" s="765"/>
      <c r="D28" s="765"/>
      <c r="E28" s="765"/>
      <c r="F28" s="766"/>
      <c r="G28" s="622" t="s">
        <v>154</v>
      </c>
      <c r="H28" s="622">
        <v>8</v>
      </c>
      <c r="I28" s="623"/>
      <c r="J28" s="616"/>
      <c r="K28" s="624"/>
      <c r="L28" s="625">
        <f>H28</f>
        <v>8</v>
      </c>
      <c r="M28" s="618"/>
      <c r="N28" s="618"/>
      <c r="O28" s="618"/>
      <c r="P28" s="618"/>
    </row>
    <row r="29" spans="1:16" ht="24.95" customHeight="1" x14ac:dyDescent="0.35">
      <c r="A29" s="626"/>
      <c r="B29" s="627"/>
      <c r="C29" s="628"/>
      <c r="D29" s="628"/>
      <c r="E29" s="628"/>
      <c r="F29" s="629"/>
      <c r="G29" s="630"/>
      <c r="H29" s="630"/>
      <c r="I29" s="790" t="s">
        <v>621</v>
      </c>
      <c r="J29" s="791"/>
      <c r="K29" s="792"/>
      <c r="L29" s="631">
        <f>SUM(L28:L28)</f>
        <v>8</v>
      </c>
      <c r="M29" s="632">
        <f>IF(L29="",0,(L29*$M$5))</f>
        <v>0</v>
      </c>
      <c r="N29" s="633">
        <f>L29+M29</f>
        <v>8</v>
      </c>
      <c r="O29" s="625"/>
      <c r="P29" s="625"/>
    </row>
    <row r="30" spans="1:16" ht="35.25" customHeight="1" x14ac:dyDescent="0.2">
      <c r="A30" s="614">
        <v>8</v>
      </c>
      <c r="B30" s="787" t="s">
        <v>629</v>
      </c>
      <c r="C30" s="788"/>
      <c r="D30" s="788"/>
      <c r="E30" s="788"/>
      <c r="F30" s="789"/>
      <c r="G30" s="615"/>
      <c r="H30" s="615"/>
      <c r="I30" s="620"/>
      <c r="J30" s="616"/>
      <c r="K30" s="617"/>
      <c r="L30" s="618"/>
      <c r="M30" s="618"/>
      <c r="N30" s="618"/>
      <c r="O30" s="618"/>
      <c r="P30" s="618"/>
    </row>
    <row r="31" spans="1:16" ht="24.95" customHeight="1" x14ac:dyDescent="0.2">
      <c r="A31" s="621"/>
      <c r="B31" s="764"/>
      <c r="C31" s="765"/>
      <c r="D31" s="765"/>
      <c r="E31" s="765"/>
      <c r="F31" s="766"/>
      <c r="G31" s="622" t="s">
        <v>154</v>
      </c>
      <c r="H31" s="622">
        <v>0</v>
      </c>
      <c r="I31" s="623"/>
      <c r="J31" s="616"/>
      <c r="K31" s="624"/>
      <c r="L31" s="625">
        <f>H31</f>
        <v>0</v>
      </c>
      <c r="M31" s="618"/>
      <c r="N31" s="618"/>
      <c r="O31" s="618"/>
      <c r="P31" s="618"/>
    </row>
    <row r="32" spans="1:16" ht="24.95" customHeight="1" x14ac:dyDescent="0.35">
      <c r="A32" s="626"/>
      <c r="B32" s="627"/>
      <c r="C32" s="628"/>
      <c r="D32" s="628"/>
      <c r="E32" s="628"/>
      <c r="F32" s="629"/>
      <c r="G32" s="630"/>
      <c r="H32" s="630"/>
      <c r="I32" s="790" t="s">
        <v>621</v>
      </c>
      <c r="J32" s="791"/>
      <c r="K32" s="792"/>
      <c r="L32" s="631">
        <f>SUM(L31:L31)</f>
        <v>0</v>
      </c>
      <c r="M32" s="632">
        <f>IF(L32="",0,(L32*$M$5))</f>
        <v>0</v>
      </c>
      <c r="N32" s="633">
        <f>L32+M32</f>
        <v>0</v>
      </c>
      <c r="O32" s="625"/>
      <c r="P32" s="625"/>
    </row>
    <row r="33" spans="1:16" ht="36.75" customHeight="1" x14ac:dyDescent="0.2">
      <c r="A33" s="614">
        <v>9</v>
      </c>
      <c r="B33" s="787" t="s">
        <v>630</v>
      </c>
      <c r="C33" s="788"/>
      <c r="D33" s="788"/>
      <c r="E33" s="788"/>
      <c r="F33" s="789"/>
      <c r="G33" s="615"/>
      <c r="H33" s="615"/>
      <c r="I33" s="620"/>
      <c r="J33" s="616"/>
      <c r="K33" s="617"/>
      <c r="L33" s="618"/>
      <c r="M33" s="618"/>
      <c r="N33" s="618"/>
      <c r="O33" s="618"/>
      <c r="P33" s="618"/>
    </row>
    <row r="34" spans="1:16" ht="24.95" customHeight="1" x14ac:dyDescent="0.2">
      <c r="A34" s="621"/>
      <c r="B34" s="764"/>
      <c r="C34" s="765"/>
      <c r="D34" s="765"/>
      <c r="E34" s="765"/>
      <c r="F34" s="766"/>
      <c r="G34" s="622" t="s">
        <v>154</v>
      </c>
      <c r="H34" s="622">
        <v>1</v>
      </c>
      <c r="I34" s="623"/>
      <c r="J34" s="616"/>
      <c r="K34" s="624"/>
      <c r="L34" s="625">
        <f>H34</f>
        <v>1</v>
      </c>
      <c r="M34" s="618"/>
      <c r="N34" s="618"/>
      <c r="O34" s="618"/>
      <c r="P34" s="618"/>
    </row>
    <row r="35" spans="1:16" ht="24.95" customHeight="1" x14ac:dyDescent="0.35">
      <c r="A35" s="626"/>
      <c r="B35" s="627"/>
      <c r="C35" s="628"/>
      <c r="D35" s="628"/>
      <c r="E35" s="628"/>
      <c r="F35" s="629"/>
      <c r="G35" s="630"/>
      <c r="H35" s="630"/>
      <c r="I35" s="790" t="s">
        <v>621</v>
      </c>
      <c r="J35" s="791"/>
      <c r="K35" s="792"/>
      <c r="L35" s="631">
        <f>SUM(L34:L34)</f>
        <v>1</v>
      </c>
      <c r="M35" s="632">
        <f>IF(L35="",0,(L35*$M$5))</f>
        <v>0</v>
      </c>
      <c r="N35" s="633">
        <f>L35+M35</f>
        <v>1</v>
      </c>
      <c r="O35" s="625"/>
      <c r="P35" s="625"/>
    </row>
    <row r="36" spans="1:16" ht="36.75" customHeight="1" x14ac:dyDescent="0.2">
      <c r="A36" s="614">
        <v>10</v>
      </c>
      <c r="B36" s="787" t="s">
        <v>631</v>
      </c>
      <c r="C36" s="788"/>
      <c r="D36" s="788"/>
      <c r="E36" s="788"/>
      <c r="F36" s="789"/>
      <c r="G36" s="615"/>
      <c r="H36" s="615"/>
      <c r="I36" s="620"/>
      <c r="J36" s="616"/>
      <c r="K36" s="617"/>
      <c r="L36" s="618"/>
      <c r="M36" s="618"/>
      <c r="N36" s="618"/>
      <c r="O36" s="618"/>
      <c r="P36" s="618"/>
    </row>
    <row r="37" spans="1:16" ht="24.95" customHeight="1" x14ac:dyDescent="0.2">
      <c r="A37" s="621"/>
      <c r="B37" s="764"/>
      <c r="C37" s="765"/>
      <c r="D37" s="765"/>
      <c r="E37" s="765"/>
      <c r="F37" s="766"/>
      <c r="G37" s="622" t="s">
        <v>154</v>
      </c>
      <c r="H37" s="622">
        <v>0</v>
      </c>
      <c r="I37" s="623"/>
      <c r="J37" s="616"/>
      <c r="K37" s="624"/>
      <c r="L37" s="625">
        <f>H37</f>
        <v>0</v>
      </c>
      <c r="M37" s="618"/>
      <c r="N37" s="618"/>
      <c r="O37" s="618"/>
      <c r="P37" s="618"/>
    </row>
    <row r="38" spans="1:16" ht="24.95" customHeight="1" x14ac:dyDescent="0.35">
      <c r="A38" s="626"/>
      <c r="B38" s="627"/>
      <c r="C38" s="628"/>
      <c r="D38" s="628"/>
      <c r="E38" s="628"/>
      <c r="F38" s="629"/>
      <c r="G38" s="630"/>
      <c r="H38" s="630"/>
      <c r="I38" s="790" t="s">
        <v>621</v>
      </c>
      <c r="J38" s="791"/>
      <c r="K38" s="792"/>
      <c r="L38" s="631">
        <f>SUM(L37:L37)</f>
        <v>0</v>
      </c>
      <c r="M38" s="632">
        <f>IF(L38="",0,(L38*$M$5))</f>
        <v>0</v>
      </c>
      <c r="N38" s="633">
        <f>L38+M38</f>
        <v>0</v>
      </c>
      <c r="O38" s="625"/>
      <c r="P38" s="625"/>
    </row>
    <row r="39" spans="1:16" ht="36.75" customHeight="1" x14ac:dyDescent="0.2">
      <c r="A39" s="614">
        <v>11</v>
      </c>
      <c r="B39" s="787" t="s">
        <v>632</v>
      </c>
      <c r="C39" s="788"/>
      <c r="D39" s="788"/>
      <c r="E39" s="788"/>
      <c r="F39" s="789"/>
      <c r="G39" s="615"/>
      <c r="H39" s="615"/>
      <c r="I39" s="620"/>
      <c r="J39" s="616"/>
      <c r="K39" s="617"/>
      <c r="L39" s="618"/>
      <c r="M39" s="618"/>
      <c r="N39" s="618"/>
      <c r="O39" s="618"/>
      <c r="P39" s="618"/>
    </row>
    <row r="40" spans="1:16" ht="24.95" customHeight="1" x14ac:dyDescent="0.2">
      <c r="A40" s="621"/>
      <c r="B40" s="764"/>
      <c r="C40" s="765"/>
      <c r="D40" s="765"/>
      <c r="E40" s="765"/>
      <c r="F40" s="766"/>
      <c r="G40" s="622" t="s">
        <v>154</v>
      </c>
      <c r="H40" s="622">
        <v>8</v>
      </c>
      <c r="I40" s="623"/>
      <c r="J40" s="616"/>
      <c r="K40" s="624"/>
      <c r="L40" s="625">
        <f>H40</f>
        <v>8</v>
      </c>
      <c r="M40" s="618"/>
      <c r="N40" s="618"/>
      <c r="O40" s="618"/>
      <c r="P40" s="618"/>
    </row>
    <row r="41" spans="1:16" ht="24.95" customHeight="1" x14ac:dyDescent="0.35">
      <c r="A41" s="626"/>
      <c r="B41" s="627"/>
      <c r="C41" s="628"/>
      <c r="D41" s="628"/>
      <c r="E41" s="628"/>
      <c r="F41" s="629"/>
      <c r="G41" s="630"/>
      <c r="H41" s="630"/>
      <c r="I41" s="790" t="s">
        <v>621</v>
      </c>
      <c r="J41" s="791"/>
      <c r="K41" s="792"/>
      <c r="L41" s="631">
        <f>SUM(L40:L40)</f>
        <v>8</v>
      </c>
      <c r="M41" s="632">
        <f>IF(L41="",0,(L41*$M$5))</f>
        <v>0</v>
      </c>
      <c r="N41" s="633">
        <f>L41+M41</f>
        <v>8</v>
      </c>
      <c r="O41" s="625"/>
      <c r="P41" s="625"/>
    </row>
    <row r="42" spans="1:16" ht="36.75" customHeight="1" x14ac:dyDescent="0.2">
      <c r="A42" s="614">
        <v>12</v>
      </c>
      <c r="B42" s="787" t="s">
        <v>633</v>
      </c>
      <c r="C42" s="788"/>
      <c r="D42" s="788"/>
      <c r="E42" s="788"/>
      <c r="F42" s="789"/>
      <c r="G42" s="615"/>
      <c r="H42" s="615"/>
      <c r="I42" s="620"/>
      <c r="J42" s="616"/>
      <c r="K42" s="617"/>
      <c r="L42" s="618"/>
      <c r="M42" s="618"/>
      <c r="N42" s="618"/>
      <c r="O42" s="618"/>
      <c r="P42" s="618"/>
    </row>
    <row r="43" spans="1:16" ht="24.95" customHeight="1" x14ac:dyDescent="0.2">
      <c r="A43" s="621"/>
      <c r="B43" s="764"/>
      <c r="C43" s="765"/>
      <c r="D43" s="765"/>
      <c r="E43" s="765"/>
      <c r="F43" s="766"/>
      <c r="G43" s="622" t="s">
        <v>154</v>
      </c>
      <c r="H43" s="622">
        <v>0</v>
      </c>
      <c r="I43" s="623"/>
      <c r="J43" s="616"/>
      <c r="K43" s="624"/>
      <c r="L43" s="625">
        <f>H43</f>
        <v>0</v>
      </c>
      <c r="M43" s="618"/>
      <c r="N43" s="618"/>
      <c r="O43" s="618"/>
      <c r="P43" s="618"/>
    </row>
    <row r="44" spans="1:16" ht="24.95" customHeight="1" x14ac:dyDescent="0.35">
      <c r="A44" s="626"/>
      <c r="B44" s="627"/>
      <c r="C44" s="628"/>
      <c r="D44" s="628"/>
      <c r="E44" s="628"/>
      <c r="F44" s="629"/>
      <c r="G44" s="630"/>
      <c r="H44" s="630"/>
      <c r="I44" s="790" t="s">
        <v>621</v>
      </c>
      <c r="J44" s="791"/>
      <c r="K44" s="792"/>
      <c r="L44" s="631">
        <f>SUM(L43:L43)</f>
        <v>0</v>
      </c>
      <c r="M44" s="632">
        <f>IF(L44="",0,(L44*$M$5))</f>
        <v>0</v>
      </c>
      <c r="N44" s="633">
        <f>L44+M44</f>
        <v>0</v>
      </c>
      <c r="O44" s="625"/>
      <c r="P44" s="625"/>
    </row>
    <row r="45" spans="1:16" ht="36.75" customHeight="1" x14ac:dyDescent="0.2">
      <c r="A45" s="614">
        <v>13</v>
      </c>
      <c r="B45" s="787" t="s">
        <v>634</v>
      </c>
      <c r="C45" s="788"/>
      <c r="D45" s="788"/>
      <c r="E45" s="788"/>
      <c r="F45" s="789"/>
      <c r="G45" s="615"/>
      <c r="H45" s="615"/>
      <c r="I45" s="620"/>
      <c r="J45" s="616"/>
      <c r="K45" s="617"/>
      <c r="L45" s="618"/>
      <c r="M45" s="618"/>
      <c r="N45" s="618"/>
      <c r="O45" s="618"/>
      <c r="P45" s="618"/>
    </row>
    <row r="46" spans="1:16" ht="24.95" customHeight="1" x14ac:dyDescent="0.2">
      <c r="A46" s="621"/>
      <c r="B46" s="764"/>
      <c r="C46" s="765"/>
      <c r="D46" s="765"/>
      <c r="E46" s="765"/>
      <c r="F46" s="766"/>
      <c r="G46" s="622" t="s">
        <v>154</v>
      </c>
      <c r="H46" s="622">
        <v>0</v>
      </c>
      <c r="I46" s="623"/>
      <c r="J46" s="616"/>
      <c r="K46" s="624"/>
      <c r="L46" s="625">
        <f>H46</f>
        <v>0</v>
      </c>
      <c r="M46" s="618"/>
      <c r="N46" s="618"/>
      <c r="O46" s="618"/>
      <c r="P46" s="618"/>
    </row>
    <row r="47" spans="1:16" ht="24.95" customHeight="1" x14ac:dyDescent="0.35">
      <c r="A47" s="626"/>
      <c r="B47" s="627"/>
      <c r="C47" s="628"/>
      <c r="D47" s="628"/>
      <c r="E47" s="628"/>
      <c r="F47" s="629"/>
      <c r="G47" s="630"/>
      <c r="H47" s="630"/>
      <c r="I47" s="790" t="s">
        <v>621</v>
      </c>
      <c r="J47" s="791"/>
      <c r="K47" s="792"/>
      <c r="L47" s="631">
        <f>SUM(L46:L46)</f>
        <v>0</v>
      </c>
      <c r="M47" s="632">
        <f>IF(L47="",0,(L47*$M$5))</f>
        <v>0</v>
      </c>
      <c r="N47" s="633">
        <f>L47+M47</f>
        <v>0</v>
      </c>
      <c r="O47" s="625"/>
      <c r="P47" s="625"/>
    </row>
    <row r="48" spans="1:16" ht="36.75" customHeight="1" x14ac:dyDescent="0.2">
      <c r="A48" s="614">
        <v>14</v>
      </c>
      <c r="B48" s="787" t="s">
        <v>635</v>
      </c>
      <c r="C48" s="788"/>
      <c r="D48" s="788"/>
      <c r="E48" s="788"/>
      <c r="F48" s="789"/>
      <c r="G48" s="615"/>
      <c r="H48" s="615"/>
      <c r="I48" s="620"/>
      <c r="J48" s="616"/>
      <c r="K48" s="617"/>
      <c r="L48" s="618"/>
      <c r="M48" s="618"/>
      <c r="N48" s="618"/>
      <c r="O48" s="618"/>
      <c r="P48" s="618"/>
    </row>
    <row r="49" spans="1:16" ht="24.95" customHeight="1" x14ac:dyDescent="0.2">
      <c r="A49" s="621"/>
      <c r="B49" s="764"/>
      <c r="C49" s="765"/>
      <c r="D49" s="765"/>
      <c r="E49" s="765"/>
      <c r="F49" s="766"/>
      <c r="G49" s="622" t="s">
        <v>154</v>
      </c>
      <c r="H49" s="622">
        <v>0</v>
      </c>
      <c r="I49" s="623"/>
      <c r="J49" s="616"/>
      <c r="K49" s="624"/>
      <c r="L49" s="625">
        <f>H49</f>
        <v>0</v>
      </c>
      <c r="M49" s="618"/>
      <c r="N49" s="618"/>
      <c r="O49" s="618"/>
      <c r="P49" s="618"/>
    </row>
    <row r="50" spans="1:16" ht="24.95" customHeight="1" x14ac:dyDescent="0.35">
      <c r="A50" s="621"/>
      <c r="B50" s="627"/>
      <c r="C50" s="628"/>
      <c r="D50" s="628"/>
      <c r="E50" s="628"/>
      <c r="F50" s="629"/>
      <c r="G50" s="630"/>
      <c r="H50" s="630"/>
      <c r="I50" s="790" t="s">
        <v>621</v>
      </c>
      <c r="J50" s="791"/>
      <c r="K50" s="792"/>
      <c r="L50" s="631">
        <f>SUM(L49:L49)</f>
        <v>0</v>
      </c>
      <c r="M50" s="632">
        <f>IF(L50="",0,(L50*$M$5))</f>
        <v>0</v>
      </c>
      <c r="N50" s="633">
        <f>L50+M50</f>
        <v>0</v>
      </c>
      <c r="O50" s="625"/>
      <c r="P50" s="625"/>
    </row>
    <row r="51" spans="1:16" ht="36.75" customHeight="1" x14ac:dyDescent="0.2">
      <c r="A51" s="614">
        <v>14</v>
      </c>
      <c r="B51" s="787" t="s">
        <v>636</v>
      </c>
      <c r="C51" s="788"/>
      <c r="D51" s="788"/>
      <c r="E51" s="788"/>
      <c r="F51" s="789"/>
      <c r="G51" s="615"/>
      <c r="H51" s="615"/>
      <c r="I51" s="620"/>
      <c r="J51" s="616"/>
      <c r="K51" s="617"/>
      <c r="L51" s="618"/>
      <c r="M51" s="618"/>
      <c r="N51" s="618"/>
      <c r="O51" s="618"/>
      <c r="P51" s="618"/>
    </row>
    <row r="52" spans="1:16" ht="24.95" customHeight="1" x14ac:dyDescent="0.2">
      <c r="A52" s="621"/>
      <c r="B52" s="764"/>
      <c r="C52" s="765"/>
      <c r="D52" s="765"/>
      <c r="E52" s="765"/>
      <c r="F52" s="766"/>
      <c r="G52" s="622" t="s">
        <v>154</v>
      </c>
      <c r="H52" s="622">
        <v>0</v>
      </c>
      <c r="I52" s="623"/>
      <c r="J52" s="616"/>
      <c r="K52" s="624"/>
      <c r="L52" s="625">
        <f>H52</f>
        <v>0</v>
      </c>
      <c r="M52" s="618"/>
      <c r="N52" s="618"/>
      <c r="O52" s="618"/>
      <c r="P52" s="618"/>
    </row>
    <row r="53" spans="1:16" ht="24.95" customHeight="1" x14ac:dyDescent="0.35">
      <c r="A53" s="621"/>
      <c r="B53" s="627"/>
      <c r="C53" s="628"/>
      <c r="D53" s="628"/>
      <c r="E53" s="628"/>
      <c r="F53" s="629"/>
      <c r="G53" s="630"/>
      <c r="H53" s="630"/>
      <c r="I53" s="790" t="s">
        <v>621</v>
      </c>
      <c r="J53" s="791"/>
      <c r="K53" s="792"/>
      <c r="L53" s="631">
        <f>SUM(L52)</f>
        <v>0</v>
      </c>
      <c r="M53" s="632">
        <f>IF(L53="",0,(L53*$M$5))</f>
        <v>0</v>
      </c>
      <c r="N53" s="633">
        <v>4</v>
      </c>
      <c r="O53" s="625"/>
      <c r="P53" s="625"/>
    </row>
    <row r="54" spans="1:16" ht="36.75" customHeight="1" x14ac:dyDescent="0.2">
      <c r="A54" s="614">
        <v>15</v>
      </c>
      <c r="B54" s="787" t="s">
        <v>637</v>
      </c>
      <c r="C54" s="788"/>
      <c r="D54" s="788"/>
      <c r="E54" s="788"/>
      <c r="F54" s="789"/>
      <c r="G54" s="615"/>
      <c r="H54" s="615"/>
      <c r="I54" s="620"/>
      <c r="J54" s="616"/>
      <c r="K54" s="617"/>
      <c r="L54" s="618"/>
      <c r="M54" s="618"/>
      <c r="N54" s="618"/>
      <c r="O54" s="618"/>
      <c r="P54" s="618"/>
    </row>
    <row r="55" spans="1:16" ht="24.95" customHeight="1" x14ac:dyDescent="0.2">
      <c r="A55" s="621"/>
      <c r="B55" s="764"/>
      <c r="C55" s="765"/>
      <c r="D55" s="765"/>
      <c r="E55" s="765"/>
      <c r="F55" s="766"/>
      <c r="G55" s="622" t="s">
        <v>154</v>
      </c>
      <c r="H55" s="622">
        <v>2</v>
      </c>
      <c r="I55" s="623"/>
      <c r="J55" s="616"/>
      <c r="K55" s="624"/>
      <c r="L55" s="625">
        <f>H55</f>
        <v>2</v>
      </c>
      <c r="M55" s="618"/>
      <c r="N55" s="618"/>
      <c r="O55" s="618"/>
      <c r="P55" s="618"/>
    </row>
    <row r="56" spans="1:16" ht="24.95" customHeight="1" x14ac:dyDescent="0.35">
      <c r="A56" s="621"/>
      <c r="B56" s="627"/>
      <c r="C56" s="628"/>
      <c r="D56" s="628"/>
      <c r="E56" s="628"/>
      <c r="F56" s="629"/>
      <c r="G56" s="630"/>
      <c r="H56" s="630"/>
      <c r="I56" s="790" t="s">
        <v>621</v>
      </c>
      <c r="J56" s="791"/>
      <c r="K56" s="792"/>
      <c r="L56" s="631">
        <f>SUM(L55:L55)</f>
        <v>2</v>
      </c>
      <c r="M56" s="632">
        <f>IF(L56="",0,(L56*$M$5))</f>
        <v>0</v>
      </c>
      <c r="N56" s="633">
        <f>L56+M56</f>
        <v>2</v>
      </c>
      <c r="O56" s="625"/>
      <c r="P56" s="625"/>
    </row>
    <row r="57" spans="1:16" ht="36.75" customHeight="1" x14ac:dyDescent="0.2">
      <c r="A57" s="614">
        <v>15</v>
      </c>
      <c r="B57" s="787" t="s">
        <v>638</v>
      </c>
      <c r="C57" s="788"/>
      <c r="D57" s="788"/>
      <c r="E57" s="788"/>
      <c r="F57" s="789"/>
      <c r="G57" s="615"/>
      <c r="H57" s="615"/>
      <c r="I57" s="620"/>
      <c r="J57" s="616"/>
      <c r="K57" s="617"/>
      <c r="L57" s="618"/>
      <c r="M57" s="618"/>
      <c r="N57" s="618"/>
      <c r="O57" s="618"/>
      <c r="P57" s="618"/>
    </row>
    <row r="58" spans="1:16" ht="24.95" customHeight="1" x14ac:dyDescent="0.2">
      <c r="A58" s="621"/>
      <c r="B58" s="764"/>
      <c r="C58" s="765"/>
      <c r="D58" s="765"/>
      <c r="E58" s="765"/>
      <c r="F58" s="766"/>
      <c r="G58" s="622" t="s">
        <v>154</v>
      </c>
      <c r="H58" s="622">
        <v>0</v>
      </c>
      <c r="I58" s="623"/>
      <c r="J58" s="616"/>
      <c r="K58" s="624"/>
      <c r="L58" s="625">
        <f>H58</f>
        <v>0</v>
      </c>
      <c r="M58" s="618"/>
      <c r="N58" s="618"/>
      <c r="O58" s="618"/>
      <c r="P58" s="618"/>
    </row>
    <row r="59" spans="1:16" ht="24.95" customHeight="1" x14ac:dyDescent="0.35">
      <c r="A59" s="621"/>
      <c r="B59" s="627"/>
      <c r="C59" s="628"/>
      <c r="D59" s="628"/>
      <c r="E59" s="628"/>
      <c r="F59" s="629"/>
      <c r="G59" s="630"/>
      <c r="H59" s="630"/>
      <c r="I59" s="790" t="s">
        <v>621</v>
      </c>
      <c r="J59" s="791"/>
      <c r="K59" s="792"/>
      <c r="L59" s="631">
        <f>SUM(L58:L58)</f>
        <v>0</v>
      </c>
      <c r="M59" s="632">
        <f>IF(L59="",0,(L59*$M$5))</f>
        <v>0</v>
      </c>
      <c r="N59" s="633">
        <f>L59+M59</f>
        <v>0</v>
      </c>
      <c r="O59" s="625"/>
      <c r="P59" s="625"/>
    </row>
    <row r="60" spans="1:16" ht="36.75" customHeight="1" x14ac:dyDescent="0.2">
      <c r="A60" s="614">
        <v>15</v>
      </c>
      <c r="B60" s="787" t="s">
        <v>639</v>
      </c>
      <c r="C60" s="788"/>
      <c r="D60" s="788"/>
      <c r="E60" s="788"/>
      <c r="F60" s="789"/>
      <c r="G60" s="615"/>
      <c r="H60" s="615"/>
      <c r="I60" s="620"/>
      <c r="J60" s="616"/>
      <c r="K60" s="617"/>
      <c r="L60" s="618"/>
      <c r="M60" s="618"/>
      <c r="N60" s="618"/>
      <c r="O60" s="618"/>
      <c r="P60" s="618"/>
    </row>
    <row r="61" spans="1:16" ht="24.95" customHeight="1" x14ac:dyDescent="0.2">
      <c r="A61" s="621"/>
      <c r="B61" s="764"/>
      <c r="C61" s="765"/>
      <c r="D61" s="765"/>
      <c r="E61" s="765"/>
      <c r="F61" s="766"/>
      <c r="G61" s="622" t="s">
        <v>154</v>
      </c>
      <c r="H61" s="622">
        <v>1</v>
      </c>
      <c r="I61" s="623"/>
      <c r="J61" s="616"/>
      <c r="K61" s="624"/>
      <c r="L61" s="625">
        <f>H61</f>
        <v>1</v>
      </c>
      <c r="M61" s="618"/>
      <c r="N61" s="618"/>
      <c r="O61" s="618"/>
      <c r="P61" s="618"/>
    </row>
    <row r="62" spans="1:16" ht="24.95" customHeight="1" thickBot="1" x14ac:dyDescent="0.4">
      <c r="A62" s="621"/>
      <c r="B62" s="627"/>
      <c r="C62" s="628"/>
      <c r="D62" s="628"/>
      <c r="E62" s="628"/>
      <c r="F62" s="629"/>
      <c r="G62" s="630"/>
      <c r="H62" s="630"/>
      <c r="I62" s="790" t="s">
        <v>621</v>
      </c>
      <c r="J62" s="791"/>
      <c r="K62" s="792"/>
      <c r="L62" s="631">
        <f>SUM(L61:L61)</f>
        <v>1</v>
      </c>
      <c r="M62" s="632">
        <f>IF(L62="",0,(L62*$M$5))</f>
        <v>0</v>
      </c>
      <c r="N62" s="633">
        <f>L62+M62</f>
        <v>1</v>
      </c>
      <c r="O62" s="625"/>
      <c r="P62" s="625"/>
    </row>
    <row r="63" spans="1:16" ht="24.75" customHeight="1" thickBot="1" x14ac:dyDescent="0.25">
      <c r="A63" s="793" t="s">
        <v>640</v>
      </c>
      <c r="B63" s="794"/>
      <c r="C63" s="794"/>
      <c r="D63" s="794"/>
      <c r="E63" s="794"/>
      <c r="F63" s="794"/>
      <c r="G63" s="794"/>
      <c r="H63" s="794"/>
      <c r="I63" s="794"/>
      <c r="J63" s="794"/>
      <c r="K63" s="794"/>
      <c r="L63" s="794"/>
      <c r="M63" s="794"/>
      <c r="N63" s="794"/>
      <c r="O63" s="795"/>
      <c r="P63" s="634">
        <f>SUM(P6:P62)</f>
        <v>0</v>
      </c>
    </row>
  </sheetData>
  <mergeCells count="67">
    <mergeCell ref="I59:K59"/>
    <mergeCell ref="B60:F60"/>
    <mergeCell ref="B61:F61"/>
    <mergeCell ref="I62:K62"/>
    <mergeCell ref="A63:O63"/>
    <mergeCell ref="B58:F58"/>
    <mergeCell ref="I47:K47"/>
    <mergeCell ref="B48:F48"/>
    <mergeCell ref="B49:F49"/>
    <mergeCell ref="I50:K50"/>
    <mergeCell ref="B51:F51"/>
    <mergeCell ref="B52:F52"/>
    <mergeCell ref="I53:K53"/>
    <mergeCell ref="B54:F54"/>
    <mergeCell ref="B55:F55"/>
    <mergeCell ref="I56:K56"/>
    <mergeCell ref="B57:F57"/>
    <mergeCell ref="B46:F46"/>
    <mergeCell ref="I35:K35"/>
    <mergeCell ref="B36:F36"/>
    <mergeCell ref="B37:F37"/>
    <mergeCell ref="I38:K38"/>
    <mergeCell ref="B39:F39"/>
    <mergeCell ref="B40:F40"/>
    <mergeCell ref="I41:K41"/>
    <mergeCell ref="B42:F42"/>
    <mergeCell ref="B43:F43"/>
    <mergeCell ref="I44:K44"/>
    <mergeCell ref="B45:F45"/>
    <mergeCell ref="B34:F34"/>
    <mergeCell ref="I23:K23"/>
    <mergeCell ref="B24:F24"/>
    <mergeCell ref="B25:F25"/>
    <mergeCell ref="I26:K26"/>
    <mergeCell ref="B27:F27"/>
    <mergeCell ref="B28:F28"/>
    <mergeCell ref="I29:K29"/>
    <mergeCell ref="B30:F30"/>
    <mergeCell ref="B31:F31"/>
    <mergeCell ref="I32:K32"/>
    <mergeCell ref="B33:F33"/>
    <mergeCell ref="B22:F22"/>
    <mergeCell ref="I11:K11"/>
    <mergeCell ref="B12:F12"/>
    <mergeCell ref="B13:F13"/>
    <mergeCell ref="I14:K14"/>
    <mergeCell ref="B15:F15"/>
    <mergeCell ref="B16:F16"/>
    <mergeCell ref="I17:K17"/>
    <mergeCell ref="B18:F18"/>
    <mergeCell ref="B19:F19"/>
    <mergeCell ref="I20:K20"/>
    <mergeCell ref="B21:F21"/>
    <mergeCell ref="B10:F10"/>
    <mergeCell ref="A1:P1"/>
    <mergeCell ref="A2:P2"/>
    <mergeCell ref="A3:A4"/>
    <mergeCell ref="B3:F4"/>
    <mergeCell ref="H3:K3"/>
    <mergeCell ref="L3:N3"/>
    <mergeCell ref="O3:O4"/>
    <mergeCell ref="P3:P4"/>
    <mergeCell ref="B5:F5"/>
    <mergeCell ref="B6:F6"/>
    <mergeCell ref="B7:F7"/>
    <mergeCell ref="I8:K8"/>
    <mergeCell ref="B9:F9"/>
  </mergeCells>
  <printOptions horizontalCentered="1"/>
  <pageMargins left="0.25" right="0.25" top="0.75" bottom="0.75" header="0.3" footer="0.3"/>
  <pageSetup paperSize="9" scale="35" orientation="portrait" r:id="rId1"/>
  <colBreaks count="1" manualBreakCount="1">
    <brk id="17" max="9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87</vt:i4>
      </vt:variant>
    </vt:vector>
  </HeadingPairs>
  <TitlesOfParts>
    <vt:vector size="150" baseType="lpstr">
      <vt:lpstr>Pil Work </vt:lpstr>
      <vt:lpstr>Summary of cost</vt:lpstr>
      <vt:lpstr>School BOQ </vt:lpstr>
      <vt:lpstr>School BOQ FINISHING </vt:lpstr>
      <vt:lpstr>School Building</vt:lpstr>
      <vt:lpstr>POOL</vt:lpstr>
      <vt:lpstr>Retaining Wall </vt:lpstr>
      <vt:lpstr>BF</vt:lpstr>
      <vt:lpstr>Plumbing Fixture SCHOOL </vt:lpstr>
      <vt:lpstr>Eletrical Fixture SCHOOL </vt:lpstr>
      <vt:lpstr>Sheet4</vt:lpstr>
      <vt:lpstr>STAFF RESIDENCE </vt:lpstr>
      <vt:lpstr>STAFF RESID BOQ </vt:lpstr>
      <vt:lpstr>STAFF RESID BOQ  FINISHING BOQ </vt:lpstr>
      <vt:lpstr>Plumbing Fixture Staff Resi (2)</vt:lpstr>
      <vt:lpstr>Eletrical Fixture Staff resi</vt:lpstr>
      <vt:lpstr>HARVESTING TANK </vt:lpstr>
      <vt:lpstr>BOQ RWT</vt:lpstr>
      <vt:lpstr>Foundation</vt:lpstr>
      <vt:lpstr>Mumty</vt:lpstr>
      <vt:lpstr>Sheet3</vt:lpstr>
      <vt:lpstr>Sheet5</vt:lpstr>
      <vt:lpstr>UGWT-1</vt:lpstr>
      <vt:lpstr>Septic Tank</vt:lpstr>
      <vt:lpstr>OHWT</vt:lpstr>
      <vt:lpstr>BOQ Title Sheet</vt:lpstr>
      <vt:lpstr>BOQ Summary</vt:lpstr>
      <vt:lpstr>Title Pile Work </vt:lpstr>
      <vt:lpstr>Pile Work </vt:lpstr>
      <vt:lpstr>Title Sub Strc</vt:lpstr>
      <vt:lpstr>Title Retaining Walls </vt:lpstr>
      <vt:lpstr>Retaining Wall BOQ</vt:lpstr>
      <vt:lpstr>POOL BOQ </vt:lpstr>
      <vt:lpstr>BF Title  </vt:lpstr>
      <vt:lpstr>BF Super Structure</vt:lpstr>
      <vt:lpstr>GF Title </vt:lpstr>
      <vt:lpstr>GF Super Structure</vt:lpstr>
      <vt:lpstr> Title FF Super Strc </vt:lpstr>
      <vt:lpstr>FF Super Structure </vt:lpstr>
      <vt:lpstr> Title Mumty Super Strc  </vt:lpstr>
      <vt:lpstr>Mumty Super Structure </vt:lpstr>
      <vt:lpstr> Title UGWT</vt:lpstr>
      <vt:lpstr>Boq UGWT</vt:lpstr>
      <vt:lpstr> Title SP Tank</vt:lpstr>
      <vt:lpstr>Boq SP Tank</vt:lpstr>
      <vt:lpstr>Sheet1</vt:lpstr>
      <vt:lpstr> Title OHWT</vt:lpstr>
      <vt:lpstr>Boq OHWT</vt:lpstr>
      <vt:lpstr>MC Piles </vt:lpstr>
      <vt:lpstr>MC Retaining Wall </vt:lpstr>
      <vt:lpstr>MC POOL</vt:lpstr>
      <vt:lpstr>MC Structure </vt:lpstr>
      <vt:lpstr>Material Sumary Piles </vt:lpstr>
      <vt:lpstr>Material Sumary Retaining Wall </vt:lpstr>
      <vt:lpstr>Material Sumary POOL</vt:lpstr>
      <vt:lpstr>Material Sumary Building</vt:lpstr>
      <vt:lpstr>Summary sheet </vt:lpstr>
      <vt:lpstr>Quotation Calculation </vt:lpstr>
      <vt:lpstr>Quotation Calculation WITHOUT B</vt:lpstr>
      <vt:lpstr>QUOTATION CALCULATION</vt:lpstr>
      <vt:lpstr>optimized Sheet</vt:lpstr>
      <vt:lpstr>MC Structure Optimized</vt:lpstr>
      <vt:lpstr>optimized Sheet stage wise</vt:lpstr>
      <vt:lpstr>BF!Print_Area</vt:lpstr>
      <vt:lpstr>'BF Super Structure'!Print_Area</vt:lpstr>
      <vt:lpstr>'Boq OHWT'!Print_Area</vt:lpstr>
      <vt:lpstr>'BOQ RWT'!Print_Area</vt:lpstr>
      <vt:lpstr>'Boq SP Tank'!Print_Area</vt:lpstr>
      <vt:lpstr>'BOQ Summary'!Print_Area</vt:lpstr>
      <vt:lpstr>'Boq UGWT'!Print_Area</vt:lpstr>
      <vt:lpstr>'Eletrical Fixture SCHOOL '!Print_Area</vt:lpstr>
      <vt:lpstr>'Eletrical Fixture Staff resi'!Print_Area</vt:lpstr>
      <vt:lpstr>'FF Super Structure '!Print_Area</vt:lpstr>
      <vt:lpstr>Foundation!Print_Area</vt:lpstr>
      <vt:lpstr>'GF Super Structure'!Print_Area</vt:lpstr>
      <vt:lpstr>'HARVESTING TANK '!Print_Area</vt:lpstr>
      <vt:lpstr>'Material Sumary Building'!Print_Area</vt:lpstr>
      <vt:lpstr>'Material Sumary Piles '!Print_Area</vt:lpstr>
      <vt:lpstr>'Material Sumary POOL'!Print_Area</vt:lpstr>
      <vt:lpstr>'Material Sumary Retaining Wall '!Print_Area</vt:lpstr>
      <vt:lpstr>'MC Piles '!Print_Area</vt:lpstr>
      <vt:lpstr>'MC POOL'!Print_Area</vt:lpstr>
      <vt:lpstr>'MC Retaining Wall '!Print_Area</vt:lpstr>
      <vt:lpstr>'MC Structure '!Print_Area</vt:lpstr>
      <vt:lpstr>Mumty!Print_Area</vt:lpstr>
      <vt:lpstr>'Mumty Super Structure '!Print_Area</vt:lpstr>
      <vt:lpstr>OHWT!Print_Area</vt:lpstr>
      <vt:lpstr>'optimized Sheet'!Print_Area</vt:lpstr>
      <vt:lpstr>'optimized Sheet stage wise'!Print_Area</vt:lpstr>
      <vt:lpstr>'Pil Work '!Print_Area</vt:lpstr>
      <vt:lpstr>'Pile Work '!Print_Area</vt:lpstr>
      <vt:lpstr>'Plumbing Fixture SCHOOL '!Print_Area</vt:lpstr>
      <vt:lpstr>'Plumbing Fixture Staff Resi (2)'!Print_Area</vt:lpstr>
      <vt:lpstr>POOL!Print_Area</vt:lpstr>
      <vt:lpstr>'POOL BOQ '!Print_Area</vt:lpstr>
      <vt:lpstr>'Retaining Wall '!Print_Area</vt:lpstr>
      <vt:lpstr>'Retaining Wall BOQ'!Print_Area</vt:lpstr>
      <vt:lpstr>'School BOQ '!Print_Area</vt:lpstr>
      <vt:lpstr>'School BOQ FINISHING '!Print_Area</vt:lpstr>
      <vt:lpstr>'School Building'!Print_Area</vt:lpstr>
      <vt:lpstr>'Septic Tank'!Print_Area</vt:lpstr>
      <vt:lpstr>'STAFF RESID BOQ '!Print_Area</vt:lpstr>
      <vt:lpstr>'STAFF RESID BOQ  FINISHING BOQ '!Print_Area</vt:lpstr>
      <vt:lpstr>'STAFF RESIDENCE '!Print_Area</vt:lpstr>
      <vt:lpstr>'Summary of cost'!Print_Area</vt:lpstr>
      <vt:lpstr>'Summary sheet '!Print_Area</vt:lpstr>
      <vt:lpstr>'UGWT-1'!Print_Area</vt:lpstr>
      <vt:lpstr>BF!Print_Titles</vt:lpstr>
      <vt:lpstr>'BF Super Structure'!Print_Titles</vt:lpstr>
      <vt:lpstr>'Boq OHWT'!Print_Titles</vt:lpstr>
      <vt:lpstr>'BOQ RWT'!Print_Titles</vt:lpstr>
      <vt:lpstr>'Boq SP Tank'!Print_Titles</vt:lpstr>
      <vt:lpstr>'Boq UGWT'!Print_Titles</vt:lpstr>
      <vt:lpstr>'Eletrical Fixture SCHOOL '!Print_Titles</vt:lpstr>
      <vt:lpstr>'Eletrical Fixture Staff resi'!Print_Titles</vt:lpstr>
      <vt:lpstr>'FF Super Structure '!Print_Titles</vt:lpstr>
      <vt:lpstr>Foundation!Print_Titles</vt:lpstr>
      <vt:lpstr>'GF Super Structure'!Print_Titles</vt:lpstr>
      <vt:lpstr>'HARVESTING TANK '!Print_Titles</vt:lpstr>
      <vt:lpstr>'Material Sumary Building'!Print_Titles</vt:lpstr>
      <vt:lpstr>'Material Sumary Piles '!Print_Titles</vt:lpstr>
      <vt:lpstr>'Material Sumary POOL'!Print_Titles</vt:lpstr>
      <vt:lpstr>'Material Sumary Retaining Wall '!Print_Titles</vt:lpstr>
      <vt:lpstr>'MC Piles '!Print_Titles</vt:lpstr>
      <vt:lpstr>'MC POOL'!Print_Titles</vt:lpstr>
      <vt:lpstr>'MC Retaining Wall '!Print_Titles</vt:lpstr>
      <vt:lpstr>'MC Structure '!Print_Titles</vt:lpstr>
      <vt:lpstr>'MC Structure Optimized'!Print_Titles</vt:lpstr>
      <vt:lpstr>Mumty!Print_Titles</vt:lpstr>
      <vt:lpstr>'Mumty Super Structure '!Print_Titles</vt:lpstr>
      <vt:lpstr>OHWT!Print_Titles</vt:lpstr>
      <vt:lpstr>'optimized Sheet'!Print_Titles</vt:lpstr>
      <vt:lpstr>'optimized Sheet stage wise'!Print_Titles</vt:lpstr>
      <vt:lpstr>'Pil Work '!Print_Titles</vt:lpstr>
      <vt:lpstr>'Pile Work '!Print_Titles</vt:lpstr>
      <vt:lpstr>'Plumbing Fixture SCHOOL '!Print_Titles</vt:lpstr>
      <vt:lpstr>'Plumbing Fixture Staff Resi (2)'!Print_Titles</vt:lpstr>
      <vt:lpstr>POOL!Print_Titles</vt:lpstr>
      <vt:lpstr>'POOL BOQ '!Print_Titles</vt:lpstr>
      <vt:lpstr>'Retaining Wall '!Print_Titles</vt:lpstr>
      <vt:lpstr>'Retaining Wall BOQ'!Print_Titles</vt:lpstr>
      <vt:lpstr>'School BOQ '!Print_Titles</vt:lpstr>
      <vt:lpstr>'School BOQ FINISHING '!Print_Titles</vt:lpstr>
      <vt:lpstr>'School Building'!Print_Titles</vt:lpstr>
      <vt:lpstr>'Septic Tank'!Print_Titles</vt:lpstr>
      <vt:lpstr>'STAFF RESID BOQ '!Print_Titles</vt:lpstr>
      <vt:lpstr>'STAFF RESID BOQ  FINISHING BOQ '!Print_Titles</vt:lpstr>
      <vt:lpstr>'STAFF RESIDENCE '!Print_Titles</vt:lpstr>
      <vt:lpstr>'Summary of cost'!Print_Titles</vt:lpstr>
      <vt:lpstr>'UGWT-1'!Print_Titles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Irfan Azhar</dc:creator>
  <cp:lastModifiedBy>HP</cp:lastModifiedBy>
  <cp:lastPrinted>2025-11-14T07:39:51Z</cp:lastPrinted>
  <dcterms:created xsi:type="dcterms:W3CDTF">1996-10-14T23:33:28Z</dcterms:created>
  <dcterms:modified xsi:type="dcterms:W3CDTF">2026-01-15T10:41:15Z</dcterms:modified>
</cp:coreProperties>
</file>